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<sst xmlns="http://schemas.openxmlformats.org/spreadsheetml/2006/main" count="224" uniqueCount="67">
  <si>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</si>
  <si>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</si>
  <si>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</si>
  <si>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</si>
  <si>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</si>
  <si>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</si>
  <si>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</si>
  <si>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</si>
  <si>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</si>
  <si>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</si>
  <si>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</si>
  <si>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</si>
  <si>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</si>
  <si>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</si>
  <si>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</si>
  <si>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</si>
  <si>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</si>
  <si>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</si>
  <si>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</si>
  <si>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</si>
  <si>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</si>
  <si>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</si>
  <si>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</si>
  <si>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</si>
  <si>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</si>
  <si>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</si>
  <si>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</si>
  <si>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</si>
  <si>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</si>
  <si>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</si>
  <si>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</si>
  <si>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</si>
  <si>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</si>
  <si>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</si>
  <si>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</si>
  <si>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</si>
  <si>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</si>
  <si>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</si>
  <si>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</si>
  <si>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</si>
  <si>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</si>
  <si>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Platz</t>
  </si>
  <si>
    <t>6.</t>
  </si>
  <si>
    <t>7.</t>
  </si>
  <si>
    <t>8.</t>
  </si>
  <si>
    <t>9.</t>
  </si>
  <si>
    <t>10.</t>
  </si>
  <si>
    <t>V. Platzierungen</t>
  </si>
  <si>
    <t>1. Halbfinale</t>
  </si>
  <si>
    <t>2. Halbfinale</t>
  </si>
  <si>
    <t>Verlierer Spiel 21</t>
  </si>
  <si>
    <t>Verlierer Spiel 22</t>
  </si>
  <si>
    <t>Sieger Spiel 21</t>
  </si>
  <si>
    <t>Sieger Spiel 22</t>
  </si>
  <si>
    <t>TVB Schöningen</t>
  </si>
  <si>
    <t>3. Landstromcup 2016</t>
  </si>
  <si>
    <t>Fußball Hallenturnier für -1. Herren - Mannschaften</t>
  </si>
  <si>
    <t>in der Gerhard-Müller-Halle Schöningen</t>
  </si>
  <si>
    <t>TSV Schöppenstedt</t>
  </si>
  <si>
    <t>SV Hötensleben</t>
  </si>
  <si>
    <t>SV Esbeck</t>
  </si>
  <si>
    <t>SG Mahner</t>
  </si>
  <si>
    <t>FC Heeseberg</t>
  </si>
  <si>
    <t>FSV Schöningen</t>
  </si>
  <si>
    <t>SV Schwarzer Berg BS</t>
  </si>
  <si>
    <t>Vatan Königslutter</t>
  </si>
  <si>
    <t>TSV Wendeburg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</si>
</sst>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readingOrder="2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6" fillId="0" borderId="15" xfId="0" applyFont="1" applyBorder="1" applyAlignment="1">
      <alignment horizontal="left" shrinkToFit="1"/>
    </xf>
    <xf numFmtId="0" fontId="6" fillId="0" borderId="25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27" xfId="0" applyFont="1" applyBorder="1" applyAlignment="1">
      <alignment horizontal="left" shrinkToFit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8" fontId="0" fillId="0" borderId="50" xfId="0" applyNumberFormat="1" applyBorder="1" applyAlignment="1">
      <alignment horizontal="center" vertical="center"/>
    </xf>
    <xf numFmtId="168" fontId="0" fillId="0" borderId="51" xfId="0" applyNumberFormat="1" applyBorder="1" applyAlignment="1">
      <alignment horizontal="center" vertical="center"/>
    </xf>
    <xf numFmtId="168" fontId="0" fillId="0" borderId="5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34" borderId="5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56" xfId="0" applyNumberFormat="1" applyFont="1" applyFill="1" applyBorder="1" applyAlignment="1">
      <alignment horizontal="center" vertical="center"/>
    </xf>
    <xf numFmtId="20" fontId="0" fillId="0" borderId="57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8" xfId="0" applyFont="1" applyFill="1" applyBorder="1" applyAlignment="1">
      <alignment horizontal="left" vertical="center" shrinkToFit="1"/>
    </xf>
    <xf numFmtId="0" fontId="2" fillId="0" borderId="5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20" fontId="0" fillId="0" borderId="51" xfId="0" applyNumberFormat="1" applyFont="1" applyFill="1" applyBorder="1" applyAlignment="1">
      <alignment horizontal="center" vertical="center"/>
    </xf>
    <xf numFmtId="20" fontId="0" fillId="0" borderId="5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vertical="center"/>
    </xf>
    <xf numFmtId="0" fontId="7" fillId="34" borderId="33" xfId="0" applyFont="1" applyFill="1" applyBorder="1" applyAlignment="1">
      <alignment vertic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7" fillId="35" borderId="32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66675</xdr:colOff>
      <xdr:row>1</xdr:row>
      <xdr:rowOff>161925</xdr:rowOff>
    </xdr:from>
    <xdr:to>
      <xdr:col>53</xdr:col>
      <xdr:colOff>66675</xdr:colOff>
      <xdr:row>7</xdr:row>
      <xdr:rowOff>38100</xdr:rowOff>
    </xdr:to>
    <xdr:pic>
      <xdr:nvPicPr>
        <xdr:cNvPr id="1" name="Picture 6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571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44</xdr:row>
      <xdr:rowOff>85725</xdr:rowOff>
    </xdr:from>
    <xdr:to>
      <xdr:col>30</xdr:col>
      <xdr:colOff>85725</xdr:colOff>
      <xdr:row>46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873442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3"/>
  <sheetViews>
    <sheetView showGridLines="0" tabSelected="1" zoomScale="112" zoomScaleNormal="112" zoomScalePageLayoutView="0" workbookViewId="0" topLeftCell="A1">
      <selection activeCell="BM22" sqref="BM22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45" customWidth="1"/>
    <col min="58" max="58" width="2.8515625" style="45" customWidth="1"/>
    <col min="59" max="59" width="2.140625" style="45" customWidth="1"/>
    <col min="60" max="60" width="2.8515625" style="45" customWidth="1"/>
    <col min="61" max="64" width="1.7109375" style="45" customWidth="1"/>
    <col min="65" max="65" width="21.28125" style="45" customWidth="1"/>
    <col min="66" max="66" width="2.28125" style="45" customWidth="1"/>
    <col min="67" max="67" width="3.140625" style="45" customWidth="1"/>
    <col min="68" max="68" width="1.7109375" style="45" customWidth="1"/>
    <col min="69" max="69" width="2.28125" style="45" customWidth="1"/>
    <col min="70" max="70" width="2.57421875" style="45" customWidth="1"/>
    <col min="71" max="73" width="1.7109375" style="45" customWidth="1"/>
    <col min="74" max="80" width="1.7109375" style="46" customWidth="1"/>
    <col min="81" max="115" width="1.7109375" style="39" customWidth="1"/>
    <col min="116" max="116" width="1.7109375" style="25" customWidth="1"/>
  </cols>
  <sheetData>
    <row r="1" spans="56:116" ht="7.5" customHeight="1">
      <c r="BD1" s="7"/>
      <c r="DL1" s="7"/>
    </row>
    <row r="2" spans="1:116" ht="33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7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30"/>
      <c r="AR3" s="31"/>
      <c r="AS3" s="31"/>
      <c r="AT3" s="31" t="s">
        <v>39</v>
      </c>
      <c r="AU3" s="31"/>
      <c r="AV3" s="31"/>
      <c r="AW3" s="31"/>
      <c r="AX3" s="31"/>
      <c r="AY3" s="31"/>
      <c r="AZ3" s="31"/>
      <c r="BA3" s="31"/>
      <c r="BB3" s="31"/>
      <c r="BC3" s="32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8"/>
      <c r="BW3" s="48"/>
      <c r="BX3" s="48"/>
      <c r="BY3" s="48"/>
      <c r="BZ3" s="48"/>
      <c r="CA3" s="48"/>
      <c r="CB3" s="48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</row>
    <row r="4" spans="1:115" s="2" customFormat="1" ht="15">
      <c r="A4" s="115" t="s">
        <v>56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50"/>
      <c r="BW4" s="50"/>
      <c r="BX4" s="50"/>
      <c r="BY4" s="50"/>
      <c r="BZ4" s="50"/>
      <c r="CA4" s="50"/>
      <c r="CB4" s="50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50"/>
      <c r="BW5" s="50"/>
      <c r="BX5" s="50"/>
      <c r="BY5" s="50"/>
      <c r="BZ5" s="50"/>
      <c r="CA5" s="50"/>
      <c r="CB5" s="50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</row>
    <row r="6" spans="12:115" s="2" customFormat="1" ht="15.75">
      <c r="L6" s="3" t="s">
        <v>0</v>
      </c>
      <c r="M6" s="193" t="s">
        <v>1</v>
      </c>
      <c r="N6" s="193"/>
      <c r="O6" s="193"/>
      <c r="P6" s="193"/>
      <c r="Q6" s="193"/>
      <c r="R6" s="193"/>
      <c r="S6" s="193"/>
      <c r="T6" s="193"/>
      <c r="U6" s="2" t="s">
        <v>2</v>
      </c>
      <c r="Y6" s="194">
        <v>42399</v>
      </c>
      <c r="Z6" s="194"/>
      <c r="AA6" s="194"/>
      <c r="AB6" s="194"/>
      <c r="AC6" s="194"/>
      <c r="AD6" s="194"/>
      <c r="AE6" s="194"/>
      <c r="AF6" s="194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50"/>
      <c r="BW6" s="50"/>
      <c r="BX6" s="50"/>
      <c r="BY6" s="50"/>
      <c r="BZ6" s="50"/>
      <c r="CA6" s="50"/>
      <c r="CB6" s="50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50"/>
      <c r="BW7" s="50"/>
      <c r="BX7" s="50"/>
      <c r="BY7" s="50"/>
      <c r="BZ7" s="50"/>
      <c r="CA7" s="50"/>
      <c r="CB7" s="50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</row>
    <row r="8" spans="2:115" s="2" customFormat="1" ht="15">
      <c r="B8" s="195" t="s">
        <v>57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50"/>
      <c r="BW8" s="50"/>
      <c r="BX8" s="50"/>
      <c r="BY8" s="50"/>
      <c r="BZ8" s="50"/>
      <c r="CA8" s="50"/>
      <c r="CB8" s="50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</row>
    <row r="9" spans="57:115" s="2" customFormat="1" ht="6" customHeight="1"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50"/>
      <c r="BW9" s="50"/>
      <c r="BX9" s="50"/>
      <c r="BY9" s="50"/>
      <c r="BZ9" s="50"/>
      <c r="CA9" s="50"/>
      <c r="CB9" s="50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</row>
    <row r="10" spans="7:115" s="2" customFormat="1" ht="15.75">
      <c r="G10" s="6" t="s">
        <v>3</v>
      </c>
      <c r="H10" s="151">
        <v>0.5416666666666666</v>
      </c>
      <c r="I10" s="151"/>
      <c r="J10" s="151"/>
      <c r="K10" s="151"/>
      <c r="L10" s="151"/>
      <c r="M10" s="7" t="s">
        <v>4</v>
      </c>
      <c r="T10" s="6" t="s">
        <v>5</v>
      </c>
      <c r="U10" s="152">
        <v>1</v>
      </c>
      <c r="V10" s="152" t="s">
        <v>6</v>
      </c>
      <c r="W10" s="26" t="s">
        <v>40</v>
      </c>
      <c r="X10" s="196">
        <v>0.006944444444444444</v>
      </c>
      <c r="Y10" s="196"/>
      <c r="Z10" s="196"/>
      <c r="AA10" s="196"/>
      <c r="AB10" s="196"/>
      <c r="AC10" s="7" t="s">
        <v>7</v>
      </c>
      <c r="AK10" s="6" t="s">
        <v>8</v>
      </c>
      <c r="AL10" s="196">
        <v>0.001388888888888889</v>
      </c>
      <c r="AM10" s="196"/>
      <c r="AN10" s="196"/>
      <c r="AO10" s="196"/>
      <c r="AP10" s="196"/>
      <c r="AQ10" s="7" t="s">
        <v>7</v>
      </c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50"/>
      <c r="BW10" s="50"/>
      <c r="BX10" s="50"/>
      <c r="BY10" s="50"/>
      <c r="BZ10" s="50"/>
      <c r="CA10" s="50"/>
      <c r="CB10" s="50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9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186" t="s">
        <v>15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8"/>
      <c r="AE15" s="186" t="s">
        <v>16</v>
      </c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8"/>
      <c r="BD15" s="22"/>
      <c r="DL15" s="22"/>
    </row>
    <row r="16" spans="2:116" ht="15">
      <c r="B16" s="191" t="s">
        <v>10</v>
      </c>
      <c r="C16" s="192"/>
      <c r="D16" s="69" t="s">
        <v>54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E16" s="191" t="s">
        <v>10</v>
      </c>
      <c r="AF16" s="192"/>
      <c r="AG16" s="69" t="s">
        <v>62</v>
      </c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70"/>
      <c r="BD16" s="22"/>
      <c r="DL16" s="22"/>
    </row>
    <row r="17" spans="2:116" ht="15">
      <c r="B17" s="184" t="s">
        <v>11</v>
      </c>
      <c r="C17" s="185"/>
      <c r="D17" s="71" t="s">
        <v>58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2"/>
      <c r="AE17" s="184" t="s">
        <v>11</v>
      </c>
      <c r="AF17" s="185"/>
      <c r="AG17" s="71" t="s">
        <v>63</v>
      </c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2"/>
      <c r="BD17" s="22"/>
      <c r="DL17" s="22"/>
    </row>
    <row r="18" spans="2:116" ht="15">
      <c r="B18" s="184" t="s">
        <v>12</v>
      </c>
      <c r="C18" s="185"/>
      <c r="D18" s="71" t="s">
        <v>59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2"/>
      <c r="AE18" s="184" t="s">
        <v>12</v>
      </c>
      <c r="AF18" s="185"/>
      <c r="AG18" s="71" t="s">
        <v>64</v>
      </c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2"/>
      <c r="BD18" s="22"/>
      <c r="DL18" s="22"/>
    </row>
    <row r="19" spans="2:116" ht="15">
      <c r="B19" s="184" t="s">
        <v>13</v>
      </c>
      <c r="C19" s="185"/>
      <c r="D19" s="71" t="s">
        <v>60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2"/>
      <c r="AE19" s="184" t="s">
        <v>13</v>
      </c>
      <c r="AF19" s="185"/>
      <c r="AG19" s="71" t="s">
        <v>65</v>
      </c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2"/>
      <c r="BD19" s="22"/>
      <c r="DL19" s="22"/>
    </row>
    <row r="20" spans="2:116" ht="15.75" thickBot="1">
      <c r="B20" s="189" t="s">
        <v>14</v>
      </c>
      <c r="C20" s="190"/>
      <c r="D20" s="73" t="s">
        <v>61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4"/>
      <c r="AE20" s="189" t="s">
        <v>14</v>
      </c>
      <c r="AF20" s="190"/>
      <c r="AG20" s="73" t="s">
        <v>66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4"/>
      <c r="BD20" s="22"/>
      <c r="DL20" s="22"/>
    </row>
    <row r="22" spans="2:116" ht="12.75">
      <c r="B22" s="1" t="s">
        <v>26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180" t="s">
        <v>17</v>
      </c>
      <c r="C24" s="181"/>
      <c r="D24" s="178" t="s">
        <v>41</v>
      </c>
      <c r="E24" s="154"/>
      <c r="F24" s="179"/>
      <c r="G24" s="178" t="s">
        <v>18</v>
      </c>
      <c r="H24" s="154"/>
      <c r="I24" s="179"/>
      <c r="J24" s="178" t="s">
        <v>20</v>
      </c>
      <c r="K24" s="154"/>
      <c r="L24" s="154"/>
      <c r="M24" s="154"/>
      <c r="N24" s="179"/>
      <c r="O24" s="178" t="s">
        <v>21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79"/>
      <c r="AW24" s="178" t="s">
        <v>24</v>
      </c>
      <c r="AX24" s="154"/>
      <c r="AY24" s="154"/>
      <c r="AZ24" s="154"/>
      <c r="BA24" s="179"/>
      <c r="BB24" s="182"/>
      <c r="BC24" s="183"/>
      <c r="BD24" s="24"/>
      <c r="BE24" s="51"/>
      <c r="BF24" s="52" t="s">
        <v>31</v>
      </c>
      <c r="BG24" s="53"/>
      <c r="BH24" s="53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4"/>
      <c r="BW24" s="54"/>
      <c r="BX24" s="54"/>
      <c r="BY24" s="54"/>
      <c r="BZ24" s="54"/>
      <c r="CA24" s="54"/>
      <c r="CB24" s="54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23"/>
    </row>
    <row r="25" spans="2:115" s="5" customFormat="1" ht="18" customHeight="1">
      <c r="B25" s="176">
        <v>1</v>
      </c>
      <c r="C25" s="172"/>
      <c r="D25" s="172">
        <v>1</v>
      </c>
      <c r="E25" s="172"/>
      <c r="F25" s="172"/>
      <c r="G25" s="172" t="s">
        <v>19</v>
      </c>
      <c r="H25" s="172"/>
      <c r="I25" s="172"/>
      <c r="J25" s="173">
        <f>$H$10</f>
        <v>0.5416666666666666</v>
      </c>
      <c r="K25" s="173"/>
      <c r="L25" s="173"/>
      <c r="M25" s="173"/>
      <c r="N25" s="174"/>
      <c r="O25" s="175" t="str">
        <f>D16</f>
        <v>TVB Schöningen</v>
      </c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5" t="s">
        <v>23</v>
      </c>
      <c r="AF25" s="166" t="str">
        <f>D17</f>
        <v>TSV Schöppenstedt</v>
      </c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7"/>
      <c r="AW25" s="168"/>
      <c r="AX25" s="169"/>
      <c r="AY25" s="15" t="s">
        <v>22</v>
      </c>
      <c r="AZ25" s="169"/>
      <c r="BA25" s="170"/>
      <c r="BB25" s="168"/>
      <c r="BC25" s="171"/>
      <c r="BE25" s="51"/>
      <c r="BF25" s="55" t="str">
        <f>IF(ISBLANK(AW25),"0",IF(AW25&gt;AZ25,3,IF(AW25=AZ25,1,0)))</f>
        <v>0</v>
      </c>
      <c r="BG25" s="55" t="s">
        <v>22</v>
      </c>
      <c r="BH25" s="55" t="str">
        <f>IF(ISBLANK(AZ25),"0",IF(AZ25&gt;AW25,3,IF(AZ25=AW25,1,0)))</f>
        <v>0</v>
      </c>
      <c r="BI25" s="51"/>
      <c r="BJ25" s="51"/>
      <c r="BK25" s="51"/>
      <c r="BL25" s="51"/>
      <c r="BM25" s="56" t="str">
        <f>$D$16</f>
        <v>TVB Schöningen</v>
      </c>
      <c r="BN25" s="57">
        <f>SUM($BF$25+$BH$29+$BH$34+$BF$41)</f>
        <v>0</v>
      </c>
      <c r="BO25" s="57">
        <f>SUM($AW$25+$AZ$29+$AZ$34+$AW$41)</f>
        <v>0</v>
      </c>
      <c r="BP25" s="58" t="s">
        <v>22</v>
      </c>
      <c r="BQ25" s="57">
        <f>SUM($AZ$25+$AW$29+$AW$34+$AZ$41)</f>
        <v>0</v>
      </c>
      <c r="BR25" s="57">
        <f>SUM(BO25-BQ25)</f>
        <v>0</v>
      </c>
      <c r="BS25" s="51"/>
      <c r="BT25" s="51"/>
      <c r="BU25" s="51"/>
      <c r="BV25" s="54"/>
      <c r="BW25" s="54"/>
      <c r="BX25" s="54"/>
      <c r="BY25" s="54"/>
      <c r="BZ25" s="54"/>
      <c r="CA25" s="54"/>
      <c r="CB25" s="54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177">
        <v>2</v>
      </c>
      <c r="C26" s="162"/>
      <c r="D26" s="162">
        <v>1</v>
      </c>
      <c r="E26" s="162"/>
      <c r="F26" s="162"/>
      <c r="G26" s="162" t="s">
        <v>19</v>
      </c>
      <c r="H26" s="162"/>
      <c r="I26" s="162"/>
      <c r="J26" s="163">
        <f>J25+$U$10*$X$10+$AL$10</f>
        <v>0.5499999999999999</v>
      </c>
      <c r="K26" s="163"/>
      <c r="L26" s="163"/>
      <c r="M26" s="163"/>
      <c r="N26" s="164"/>
      <c r="O26" s="165" t="str">
        <f>D19</f>
        <v>SV Esbeck</v>
      </c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8" t="s">
        <v>23</v>
      </c>
      <c r="AF26" s="156" t="str">
        <f>D18</f>
        <v>SV Hötensleben</v>
      </c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7"/>
      <c r="AW26" s="158"/>
      <c r="AX26" s="159"/>
      <c r="AY26" s="8" t="s">
        <v>22</v>
      </c>
      <c r="AZ26" s="159"/>
      <c r="BA26" s="160"/>
      <c r="BB26" s="158"/>
      <c r="BC26" s="161"/>
      <c r="BD26" s="24"/>
      <c r="BE26" s="51"/>
      <c r="BF26" s="55" t="str">
        <f aca="true" t="shared" si="0" ref="BF26:BF44">IF(ISBLANK(AW26),"0",IF(AW26&gt;AZ26,3,IF(AW26=AZ26,1,0)))</f>
        <v>0</v>
      </c>
      <c r="BG26" s="55" t="s">
        <v>22</v>
      </c>
      <c r="BH26" s="55" t="str">
        <f aca="true" t="shared" si="1" ref="BH26:BH44">IF(ISBLANK(AZ26),"0",IF(AZ26&gt;AW26,3,IF(AZ26=AW26,1,0)))</f>
        <v>0</v>
      </c>
      <c r="BI26" s="51"/>
      <c r="BJ26" s="51"/>
      <c r="BK26" s="51"/>
      <c r="BL26" s="51"/>
      <c r="BM26" s="59" t="str">
        <f>$D$17</f>
        <v>TSV Schöppenstedt</v>
      </c>
      <c r="BN26" s="57">
        <f>SUM($BH$25+$BF$30+$BH$37+$BF$42)</f>
        <v>0</v>
      </c>
      <c r="BO26" s="57">
        <f>SUM($AZ$25+$AW$30+$AZ$37+$AW$42)</f>
        <v>0</v>
      </c>
      <c r="BP26" s="58" t="s">
        <v>22</v>
      </c>
      <c r="BQ26" s="57">
        <f>SUM($AW$25+$AZ$30+$AW$37+$AZ$42)</f>
        <v>0</v>
      </c>
      <c r="BR26" s="57">
        <f>SUM(BO26-BQ26)</f>
        <v>0</v>
      </c>
      <c r="BS26" s="51"/>
      <c r="BT26" s="51"/>
      <c r="BU26" s="51"/>
      <c r="BV26" s="54"/>
      <c r="BW26" s="54"/>
      <c r="BX26" s="54"/>
      <c r="BY26" s="54"/>
      <c r="BZ26" s="54"/>
      <c r="CA26" s="54"/>
      <c r="CB26" s="54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24"/>
    </row>
    <row r="27" spans="2:116" s="4" customFormat="1" ht="18" customHeight="1">
      <c r="B27" s="176">
        <v>3</v>
      </c>
      <c r="C27" s="172"/>
      <c r="D27" s="172">
        <v>1</v>
      </c>
      <c r="E27" s="172"/>
      <c r="F27" s="172"/>
      <c r="G27" s="172" t="s">
        <v>25</v>
      </c>
      <c r="H27" s="172"/>
      <c r="I27" s="172"/>
      <c r="J27" s="173">
        <f>J26+$U$10*$X$10+$AL$10</f>
        <v>0.5583333333333332</v>
      </c>
      <c r="K27" s="173"/>
      <c r="L27" s="173"/>
      <c r="M27" s="173"/>
      <c r="N27" s="174"/>
      <c r="O27" s="175" t="str">
        <f>AG16</f>
        <v>FC Heeseberg</v>
      </c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5" t="s">
        <v>23</v>
      </c>
      <c r="AF27" s="166" t="str">
        <f>AG17</f>
        <v>FSV Schöningen</v>
      </c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7"/>
      <c r="AW27" s="168"/>
      <c r="AX27" s="169"/>
      <c r="AY27" s="15" t="s">
        <v>22</v>
      </c>
      <c r="AZ27" s="169"/>
      <c r="BA27" s="170"/>
      <c r="BB27" s="168"/>
      <c r="BC27" s="171"/>
      <c r="BD27" s="24"/>
      <c r="BE27" s="51"/>
      <c r="BF27" s="55" t="str">
        <f t="shared" si="0"/>
        <v>0</v>
      </c>
      <c r="BG27" s="55" t="s">
        <v>22</v>
      </c>
      <c r="BH27" s="55" t="str">
        <f t="shared" si="1"/>
        <v>0</v>
      </c>
      <c r="BI27" s="51"/>
      <c r="BJ27" s="51"/>
      <c r="BK27" s="51"/>
      <c r="BL27" s="51"/>
      <c r="BM27" s="59" t="str">
        <f>$D$18</f>
        <v>SV Hötensleben</v>
      </c>
      <c r="BN27" s="57">
        <f>SUM($BH$26+$BF$33+$BF$37+$BH$41)</f>
        <v>0</v>
      </c>
      <c r="BO27" s="57">
        <f>SUM($AZ$26+$AW$33+$AW$37+$AZ$41)</f>
        <v>0</v>
      </c>
      <c r="BP27" s="58" t="s">
        <v>22</v>
      </c>
      <c r="BQ27" s="57">
        <f>SUM($AW$26+$AZ$33+$AZ$37+$AW$41)</f>
        <v>0</v>
      </c>
      <c r="BR27" s="57">
        <f>SUM(BO27-BQ27)</f>
        <v>0</v>
      </c>
      <c r="BS27" s="51"/>
      <c r="BT27" s="51"/>
      <c r="BU27" s="51"/>
      <c r="BV27" s="54"/>
      <c r="BW27" s="54"/>
      <c r="BX27" s="54"/>
      <c r="BY27" s="54"/>
      <c r="BZ27" s="54"/>
      <c r="CA27" s="54"/>
      <c r="CB27" s="54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24"/>
    </row>
    <row r="28" spans="2:116" s="4" customFormat="1" ht="18" customHeight="1" thickBot="1">
      <c r="B28" s="177">
        <v>4</v>
      </c>
      <c r="C28" s="162"/>
      <c r="D28" s="162">
        <v>1</v>
      </c>
      <c r="E28" s="162"/>
      <c r="F28" s="162"/>
      <c r="G28" s="162" t="s">
        <v>25</v>
      </c>
      <c r="H28" s="162"/>
      <c r="I28" s="162"/>
      <c r="J28" s="163">
        <f>J27+$U$10*$X$10+$AL$10</f>
        <v>0.5666666666666665</v>
      </c>
      <c r="K28" s="163"/>
      <c r="L28" s="163"/>
      <c r="M28" s="163"/>
      <c r="N28" s="164"/>
      <c r="O28" s="165" t="str">
        <f>AG19</f>
        <v>Vatan Königslutter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8" t="s">
        <v>23</v>
      </c>
      <c r="AF28" s="156" t="str">
        <f>AG18</f>
        <v>SV Schwarzer Berg BS</v>
      </c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7"/>
      <c r="AW28" s="158"/>
      <c r="AX28" s="159"/>
      <c r="AY28" s="8" t="s">
        <v>22</v>
      </c>
      <c r="AZ28" s="159"/>
      <c r="BA28" s="160"/>
      <c r="BB28" s="158"/>
      <c r="BC28" s="161"/>
      <c r="BD28" s="24"/>
      <c r="BE28" s="51"/>
      <c r="BF28" s="55" t="str">
        <f t="shared" si="0"/>
        <v>0</v>
      </c>
      <c r="BG28" s="55" t="s">
        <v>22</v>
      </c>
      <c r="BH28" s="55" t="str">
        <f t="shared" si="1"/>
        <v>0</v>
      </c>
      <c r="BI28" s="51"/>
      <c r="BJ28" s="51"/>
      <c r="BK28" s="51"/>
      <c r="BL28" s="51"/>
      <c r="BM28" s="59" t="str">
        <f>$D$19</f>
        <v>SV Esbeck</v>
      </c>
      <c r="BN28" s="57">
        <f>SUM($BF$26+$BH$30+$BF$34+$BH$38)</f>
        <v>0</v>
      </c>
      <c r="BO28" s="57">
        <f>SUM($AW$26+$AZ$30+$AW$34+$AZ$38)</f>
        <v>0</v>
      </c>
      <c r="BP28" s="58" t="s">
        <v>22</v>
      </c>
      <c r="BQ28" s="57">
        <f>SUM($AZ$26+$AW$30+$AZ$34+$AW$38)</f>
        <v>0</v>
      </c>
      <c r="BR28" s="57">
        <f>SUM(BO28-BQ28)</f>
        <v>0</v>
      </c>
      <c r="BS28" s="51"/>
      <c r="BT28" s="51"/>
      <c r="BU28" s="51"/>
      <c r="BV28" s="54"/>
      <c r="BW28" s="54"/>
      <c r="BX28" s="54"/>
      <c r="BY28" s="54"/>
      <c r="BZ28" s="54"/>
      <c r="CA28" s="54"/>
      <c r="CB28" s="54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24"/>
    </row>
    <row r="29" spans="2:116" s="4" customFormat="1" ht="18" customHeight="1">
      <c r="B29" s="176">
        <v>5</v>
      </c>
      <c r="C29" s="172"/>
      <c r="D29" s="172">
        <v>1</v>
      </c>
      <c r="E29" s="172"/>
      <c r="F29" s="172"/>
      <c r="G29" s="172" t="s">
        <v>19</v>
      </c>
      <c r="H29" s="172"/>
      <c r="I29" s="172"/>
      <c r="J29" s="173">
        <f>J28+$U$10*$X$10+$AL$10</f>
        <v>0.5749999999999998</v>
      </c>
      <c r="K29" s="173"/>
      <c r="L29" s="173"/>
      <c r="M29" s="173"/>
      <c r="N29" s="174"/>
      <c r="O29" s="175" t="str">
        <f>D20</f>
        <v>SG Mahner</v>
      </c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5" t="s">
        <v>23</v>
      </c>
      <c r="AF29" s="166" t="str">
        <f>D16</f>
        <v>TVB Schöningen</v>
      </c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7"/>
      <c r="AW29" s="168"/>
      <c r="AX29" s="169"/>
      <c r="AY29" s="15" t="s">
        <v>22</v>
      </c>
      <c r="AZ29" s="169"/>
      <c r="BA29" s="170"/>
      <c r="BB29" s="168"/>
      <c r="BC29" s="171"/>
      <c r="BD29" s="24"/>
      <c r="BE29" s="51"/>
      <c r="BF29" s="55" t="str">
        <f t="shared" si="0"/>
        <v>0</v>
      </c>
      <c r="BG29" s="55" t="s">
        <v>22</v>
      </c>
      <c r="BH29" s="55" t="str">
        <f t="shared" si="1"/>
        <v>0</v>
      </c>
      <c r="BI29" s="51"/>
      <c r="BJ29" s="51"/>
      <c r="BK29" s="51"/>
      <c r="BL29" s="51"/>
      <c r="BM29" s="59" t="str">
        <f>$D$20</f>
        <v>SG Mahner</v>
      </c>
      <c r="BN29" s="57">
        <f>SUM($BF$29+$BH$33+$BF$38+$BH$42)</f>
        <v>0</v>
      </c>
      <c r="BO29" s="57">
        <f>SUM($AW$29+$AZ$33+$AW$38+$AZ$42)</f>
        <v>0</v>
      </c>
      <c r="BP29" s="58" t="s">
        <v>22</v>
      </c>
      <c r="BQ29" s="57">
        <f>SUM($AZ$29+$AW$33+$AZ$38+$AW$42)</f>
        <v>0</v>
      </c>
      <c r="BR29" s="57">
        <f>SUM(BO29-BQ29)</f>
        <v>0</v>
      </c>
      <c r="BS29" s="51"/>
      <c r="BT29" s="51"/>
      <c r="BU29" s="51"/>
      <c r="BV29" s="54"/>
      <c r="BW29" s="54"/>
      <c r="BX29" s="54"/>
      <c r="BY29" s="54"/>
      <c r="BZ29" s="54"/>
      <c r="CA29" s="54"/>
      <c r="CB29" s="54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24"/>
    </row>
    <row r="30" spans="2:116" s="4" customFormat="1" ht="18" customHeight="1" thickBot="1">
      <c r="B30" s="177">
        <v>6</v>
      </c>
      <c r="C30" s="162"/>
      <c r="D30" s="162">
        <v>1</v>
      </c>
      <c r="E30" s="162"/>
      <c r="F30" s="162"/>
      <c r="G30" s="162" t="s">
        <v>19</v>
      </c>
      <c r="H30" s="162"/>
      <c r="I30" s="162"/>
      <c r="J30" s="163">
        <f>J29+$U$10*$X$10+$AL$10</f>
        <v>0.5833333333333331</v>
      </c>
      <c r="K30" s="163"/>
      <c r="L30" s="163"/>
      <c r="M30" s="163"/>
      <c r="N30" s="164"/>
      <c r="O30" s="165" t="str">
        <f>D17</f>
        <v>TSV Schöppenstedt</v>
      </c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8" t="s">
        <v>23</v>
      </c>
      <c r="AF30" s="156" t="str">
        <f>D19</f>
        <v>SV Esbeck</v>
      </c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7"/>
      <c r="AW30" s="158"/>
      <c r="AX30" s="159"/>
      <c r="AY30" s="8" t="s">
        <v>22</v>
      </c>
      <c r="AZ30" s="159"/>
      <c r="BA30" s="160"/>
      <c r="BB30" s="158"/>
      <c r="BC30" s="161"/>
      <c r="BD30" s="24"/>
      <c r="BE30" s="51"/>
      <c r="BF30" s="55" t="str">
        <f t="shared" si="0"/>
        <v>0</v>
      </c>
      <c r="BG30" s="55" t="s">
        <v>22</v>
      </c>
      <c r="BH30" s="55" t="str">
        <f t="shared" si="1"/>
        <v>0</v>
      </c>
      <c r="BI30" s="51"/>
      <c r="BJ30" s="51"/>
      <c r="BK30" s="45"/>
      <c r="BL30" s="45"/>
      <c r="BM30" s="51"/>
      <c r="BN30" s="51"/>
      <c r="BO30" s="51"/>
      <c r="BP30" s="51"/>
      <c r="BQ30" s="51"/>
      <c r="BR30" s="57"/>
      <c r="BS30" s="45"/>
      <c r="BT30" s="51"/>
      <c r="BU30" s="51"/>
      <c r="BV30" s="54"/>
      <c r="BW30" s="54"/>
      <c r="BX30" s="54"/>
      <c r="BY30" s="54"/>
      <c r="BZ30" s="54"/>
      <c r="CA30" s="54"/>
      <c r="CB30" s="54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24"/>
    </row>
    <row r="31" spans="2:116" s="4" customFormat="1" ht="18" customHeight="1">
      <c r="B31" s="176">
        <v>7</v>
      </c>
      <c r="C31" s="172"/>
      <c r="D31" s="172">
        <v>1</v>
      </c>
      <c r="E31" s="172"/>
      <c r="F31" s="172"/>
      <c r="G31" s="172" t="s">
        <v>25</v>
      </c>
      <c r="H31" s="172"/>
      <c r="I31" s="172"/>
      <c r="J31" s="173">
        <f aca="true" t="shared" si="2" ref="J31:J44">J30+$U$10*$X$10+$AL$10</f>
        <v>0.5916666666666665</v>
      </c>
      <c r="K31" s="173"/>
      <c r="L31" s="173"/>
      <c r="M31" s="173"/>
      <c r="N31" s="174"/>
      <c r="O31" s="175" t="str">
        <f>AG20</f>
        <v>TSV Wendeburg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5" t="s">
        <v>23</v>
      </c>
      <c r="AF31" s="166" t="str">
        <f>AG16</f>
        <v>FC Heeseberg</v>
      </c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7"/>
      <c r="AW31" s="168"/>
      <c r="AX31" s="169"/>
      <c r="AY31" s="15" t="s">
        <v>22</v>
      </c>
      <c r="AZ31" s="169"/>
      <c r="BA31" s="170"/>
      <c r="BB31" s="168"/>
      <c r="BC31" s="171"/>
      <c r="BD31" s="20"/>
      <c r="BE31" s="51"/>
      <c r="BF31" s="55" t="str">
        <f t="shared" si="0"/>
        <v>0</v>
      </c>
      <c r="BG31" s="55" t="s">
        <v>22</v>
      </c>
      <c r="BH31" s="55" t="str">
        <f t="shared" si="1"/>
        <v>0</v>
      </c>
      <c r="BI31" s="51"/>
      <c r="BJ31" s="51"/>
      <c r="BK31" s="60"/>
      <c r="BL31" s="60"/>
      <c r="BM31" s="45"/>
      <c r="BN31" s="45"/>
      <c r="BO31" s="45"/>
      <c r="BP31" s="45"/>
      <c r="BQ31" s="45"/>
      <c r="BR31" s="57"/>
      <c r="BS31" s="57"/>
      <c r="BT31" s="51"/>
      <c r="BU31" s="51"/>
      <c r="BV31" s="54"/>
      <c r="BW31" s="54"/>
      <c r="BX31" s="54"/>
      <c r="BY31" s="54"/>
      <c r="BZ31" s="54"/>
      <c r="CA31" s="54"/>
      <c r="CB31" s="54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24"/>
    </row>
    <row r="32" spans="2:116" s="4" customFormat="1" ht="18" customHeight="1" thickBot="1">
      <c r="B32" s="177">
        <v>8</v>
      </c>
      <c r="C32" s="162"/>
      <c r="D32" s="162">
        <v>1</v>
      </c>
      <c r="E32" s="162"/>
      <c r="F32" s="162"/>
      <c r="G32" s="162" t="s">
        <v>25</v>
      </c>
      <c r="H32" s="162"/>
      <c r="I32" s="162"/>
      <c r="J32" s="163">
        <f t="shared" si="2"/>
        <v>0.5999999999999998</v>
      </c>
      <c r="K32" s="163"/>
      <c r="L32" s="163"/>
      <c r="M32" s="163"/>
      <c r="N32" s="164"/>
      <c r="O32" s="165" t="str">
        <f>AG17</f>
        <v>FSV Schöningen</v>
      </c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8" t="s">
        <v>23</v>
      </c>
      <c r="AF32" s="156" t="str">
        <f>AG19</f>
        <v>Vatan Königslutter</v>
      </c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7"/>
      <c r="AW32" s="158"/>
      <c r="AX32" s="159"/>
      <c r="AY32" s="8" t="s">
        <v>22</v>
      </c>
      <c r="AZ32" s="159"/>
      <c r="BA32" s="160"/>
      <c r="BB32" s="158"/>
      <c r="BC32" s="161"/>
      <c r="BD32" s="20"/>
      <c r="BE32" s="51"/>
      <c r="BF32" s="55" t="str">
        <f t="shared" si="0"/>
        <v>0</v>
      </c>
      <c r="BG32" s="55" t="s">
        <v>22</v>
      </c>
      <c r="BH32" s="55" t="str">
        <f t="shared" si="1"/>
        <v>0</v>
      </c>
      <c r="BI32" s="51"/>
      <c r="BJ32" s="51"/>
      <c r="BK32" s="60"/>
      <c r="BL32" s="60"/>
      <c r="BM32" s="59" t="str">
        <f>$AG$16</f>
        <v>FC Heeseberg</v>
      </c>
      <c r="BN32" s="57">
        <f>SUM($BF$27+$BH$31+$BH$36+$BF$43)</f>
        <v>0</v>
      </c>
      <c r="BO32" s="57">
        <f>SUM($AW$27+$AZ$31+$AZ$36+$AW$43)</f>
        <v>0</v>
      </c>
      <c r="BP32" s="58" t="s">
        <v>22</v>
      </c>
      <c r="BQ32" s="57">
        <f>SUM($AZ$27+$AW$31+$AW$36+$AZ$43)</f>
        <v>0</v>
      </c>
      <c r="BR32" s="57">
        <f>SUM(BO32-BQ32)</f>
        <v>0</v>
      </c>
      <c r="BS32" s="57"/>
      <c r="BT32" s="51"/>
      <c r="BU32" s="51"/>
      <c r="BV32" s="54"/>
      <c r="BW32" s="54"/>
      <c r="BX32" s="54"/>
      <c r="BY32" s="54"/>
      <c r="BZ32" s="54"/>
      <c r="CA32" s="54"/>
      <c r="CB32" s="54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24"/>
    </row>
    <row r="33" spans="2:116" s="4" customFormat="1" ht="18" customHeight="1">
      <c r="B33" s="176">
        <v>9</v>
      </c>
      <c r="C33" s="172"/>
      <c r="D33" s="172">
        <v>1</v>
      </c>
      <c r="E33" s="172"/>
      <c r="F33" s="172"/>
      <c r="G33" s="172" t="s">
        <v>19</v>
      </c>
      <c r="H33" s="172"/>
      <c r="I33" s="172"/>
      <c r="J33" s="173">
        <f t="shared" si="2"/>
        <v>0.6083333333333331</v>
      </c>
      <c r="K33" s="173"/>
      <c r="L33" s="173"/>
      <c r="M33" s="173"/>
      <c r="N33" s="174"/>
      <c r="O33" s="175" t="str">
        <f>D18</f>
        <v>SV Hötensleben</v>
      </c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5" t="s">
        <v>23</v>
      </c>
      <c r="AF33" s="166" t="str">
        <f>D20</f>
        <v>SG Mahner</v>
      </c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7"/>
      <c r="AW33" s="168"/>
      <c r="AX33" s="169"/>
      <c r="AY33" s="15" t="s">
        <v>22</v>
      </c>
      <c r="AZ33" s="169"/>
      <c r="BA33" s="170"/>
      <c r="BB33" s="168"/>
      <c r="BC33" s="171"/>
      <c r="BD33" s="20"/>
      <c r="BE33" s="51"/>
      <c r="BF33" s="55" t="str">
        <f t="shared" si="0"/>
        <v>0</v>
      </c>
      <c r="BG33" s="55" t="s">
        <v>22</v>
      </c>
      <c r="BH33" s="55" t="str">
        <f t="shared" si="1"/>
        <v>0</v>
      </c>
      <c r="BI33" s="51"/>
      <c r="BJ33" s="51"/>
      <c r="BK33" s="60"/>
      <c r="BL33" s="60"/>
      <c r="BM33" s="59" t="str">
        <f>$AG$17</f>
        <v>FSV Schöningen</v>
      </c>
      <c r="BN33" s="57">
        <f>SUM($BH$27+$BF$32+$BH$39+$BF$44)</f>
        <v>0</v>
      </c>
      <c r="BO33" s="57">
        <f>SUM($AZ$27+$AW$32+$AZ$39+$AW$44)</f>
        <v>0</v>
      </c>
      <c r="BP33" s="58" t="s">
        <v>22</v>
      </c>
      <c r="BQ33" s="57">
        <f>SUM($AW$27+$AZ$32+$AW$39+$AZ$44)</f>
        <v>0</v>
      </c>
      <c r="BR33" s="57">
        <f>SUM(BO33-BQ33)</f>
        <v>0</v>
      </c>
      <c r="BS33" s="57"/>
      <c r="BT33" s="51"/>
      <c r="BU33" s="51"/>
      <c r="BV33" s="54"/>
      <c r="BW33" s="54"/>
      <c r="BX33" s="54"/>
      <c r="BY33" s="54"/>
      <c r="BZ33" s="54"/>
      <c r="CA33" s="54"/>
      <c r="CB33" s="54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24"/>
    </row>
    <row r="34" spans="2:116" s="4" customFormat="1" ht="18" customHeight="1" thickBot="1">
      <c r="B34" s="177">
        <v>10</v>
      </c>
      <c r="C34" s="162"/>
      <c r="D34" s="162">
        <v>1</v>
      </c>
      <c r="E34" s="162"/>
      <c r="F34" s="162"/>
      <c r="G34" s="162" t="s">
        <v>19</v>
      </c>
      <c r="H34" s="162"/>
      <c r="I34" s="162"/>
      <c r="J34" s="163">
        <f t="shared" si="2"/>
        <v>0.6166666666666664</v>
      </c>
      <c r="K34" s="163"/>
      <c r="L34" s="163"/>
      <c r="M34" s="163"/>
      <c r="N34" s="164"/>
      <c r="O34" s="165" t="str">
        <f>D19</f>
        <v>SV Esbeck</v>
      </c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8" t="s">
        <v>23</v>
      </c>
      <c r="AF34" s="156" t="str">
        <f>D16</f>
        <v>TVB Schöningen</v>
      </c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7"/>
      <c r="AW34" s="158"/>
      <c r="AX34" s="159"/>
      <c r="AY34" s="8" t="s">
        <v>22</v>
      </c>
      <c r="AZ34" s="159"/>
      <c r="BA34" s="160"/>
      <c r="BB34" s="158"/>
      <c r="BC34" s="161"/>
      <c r="BD34" s="20"/>
      <c r="BE34" s="51"/>
      <c r="BF34" s="55" t="str">
        <f t="shared" si="0"/>
        <v>0</v>
      </c>
      <c r="BG34" s="55" t="s">
        <v>22</v>
      </c>
      <c r="BH34" s="55" t="str">
        <f t="shared" si="1"/>
        <v>0</v>
      </c>
      <c r="BI34" s="51"/>
      <c r="BJ34" s="51"/>
      <c r="BK34" s="60"/>
      <c r="BL34" s="60"/>
      <c r="BM34" s="56" t="str">
        <f>$AG$18</f>
        <v>SV Schwarzer Berg BS</v>
      </c>
      <c r="BN34" s="57">
        <f>SUM($BH$28+$BF$35+$BF$39+$BH$43)</f>
        <v>0</v>
      </c>
      <c r="BO34" s="57">
        <f>SUM($AZ$28+$AW$35+$AW$39+$AZ$43)</f>
        <v>0</v>
      </c>
      <c r="BP34" s="58" t="s">
        <v>22</v>
      </c>
      <c r="BQ34" s="57">
        <f>SUM($AW$28+$AZ$35+$AZ$39+$AW$43)</f>
        <v>0</v>
      </c>
      <c r="BR34" s="57">
        <f>SUM(BO34-BQ34)</f>
        <v>0</v>
      </c>
      <c r="BS34" s="57"/>
      <c r="BT34" s="51"/>
      <c r="BU34" s="51"/>
      <c r="BV34" s="54"/>
      <c r="BW34" s="54"/>
      <c r="BX34" s="54"/>
      <c r="BY34" s="54"/>
      <c r="BZ34" s="54"/>
      <c r="CA34" s="54"/>
      <c r="CB34" s="54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24"/>
    </row>
    <row r="35" spans="2:116" s="4" customFormat="1" ht="18" customHeight="1">
      <c r="B35" s="176">
        <v>11</v>
      </c>
      <c r="C35" s="172"/>
      <c r="D35" s="172">
        <v>1</v>
      </c>
      <c r="E35" s="172"/>
      <c r="F35" s="172"/>
      <c r="G35" s="172" t="s">
        <v>25</v>
      </c>
      <c r="H35" s="172"/>
      <c r="I35" s="172"/>
      <c r="J35" s="173">
        <f t="shared" si="2"/>
        <v>0.6249999999999997</v>
      </c>
      <c r="K35" s="173"/>
      <c r="L35" s="173"/>
      <c r="M35" s="173"/>
      <c r="N35" s="174"/>
      <c r="O35" s="175" t="str">
        <f>AG18</f>
        <v>SV Schwarzer Berg BS</v>
      </c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5" t="s">
        <v>23</v>
      </c>
      <c r="AF35" s="166" t="str">
        <f>AG20</f>
        <v>TSV Wendeburg</v>
      </c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7"/>
      <c r="AW35" s="168"/>
      <c r="AX35" s="169"/>
      <c r="AY35" s="15" t="s">
        <v>22</v>
      </c>
      <c r="AZ35" s="169"/>
      <c r="BA35" s="170"/>
      <c r="BB35" s="168"/>
      <c r="BC35" s="171"/>
      <c r="BD35" s="20"/>
      <c r="BE35" s="51"/>
      <c r="BF35" s="55" t="str">
        <f t="shared" si="0"/>
        <v>0</v>
      </c>
      <c r="BG35" s="55" t="s">
        <v>22</v>
      </c>
      <c r="BH35" s="55" t="str">
        <f t="shared" si="1"/>
        <v>0</v>
      </c>
      <c r="BI35" s="51"/>
      <c r="BJ35" s="51"/>
      <c r="BK35" s="60"/>
      <c r="BL35" s="60"/>
      <c r="BM35" s="59" t="str">
        <f>$AG$19</f>
        <v>Vatan Königslutter</v>
      </c>
      <c r="BN35" s="57">
        <f>SUM($BF$28+$BH$32+$BF$36+$BH$40)</f>
        <v>0</v>
      </c>
      <c r="BO35" s="57">
        <f>SUM($AW$28+$AZ$32+$AW$36+$AZ$40)</f>
        <v>0</v>
      </c>
      <c r="BP35" s="58" t="s">
        <v>22</v>
      </c>
      <c r="BQ35" s="57">
        <f>SUM($AZ$28+$AW$32+$AZ$36+$AW$40)</f>
        <v>0</v>
      </c>
      <c r="BR35" s="57">
        <f>SUM(BO35-BQ35)</f>
        <v>0</v>
      </c>
      <c r="BS35" s="57"/>
      <c r="BT35" s="51"/>
      <c r="BU35" s="51"/>
      <c r="BV35" s="54"/>
      <c r="BW35" s="54"/>
      <c r="BX35" s="54"/>
      <c r="BY35" s="54"/>
      <c r="BZ35" s="54"/>
      <c r="CA35" s="54"/>
      <c r="CB35" s="54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24"/>
    </row>
    <row r="36" spans="2:116" s="4" customFormat="1" ht="18" customHeight="1" thickBot="1">
      <c r="B36" s="177">
        <v>12</v>
      </c>
      <c r="C36" s="162"/>
      <c r="D36" s="162">
        <v>1</v>
      </c>
      <c r="E36" s="162"/>
      <c r="F36" s="162"/>
      <c r="G36" s="162" t="s">
        <v>25</v>
      </c>
      <c r="H36" s="162"/>
      <c r="I36" s="162"/>
      <c r="J36" s="163">
        <f t="shared" si="2"/>
        <v>0.633333333333333</v>
      </c>
      <c r="K36" s="163"/>
      <c r="L36" s="163"/>
      <c r="M36" s="163"/>
      <c r="N36" s="164"/>
      <c r="O36" s="165" t="str">
        <f>AG19</f>
        <v>Vatan Königslutter</v>
      </c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8" t="s">
        <v>23</v>
      </c>
      <c r="AF36" s="156" t="str">
        <f>AG16</f>
        <v>FC Heeseberg</v>
      </c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7"/>
      <c r="AW36" s="158"/>
      <c r="AX36" s="159"/>
      <c r="AY36" s="8" t="s">
        <v>22</v>
      </c>
      <c r="AZ36" s="159"/>
      <c r="BA36" s="160"/>
      <c r="BB36" s="158"/>
      <c r="BC36" s="161"/>
      <c r="BD36" s="20"/>
      <c r="BE36" s="51"/>
      <c r="BF36" s="55" t="str">
        <f t="shared" si="0"/>
        <v>0</v>
      </c>
      <c r="BG36" s="55" t="s">
        <v>22</v>
      </c>
      <c r="BH36" s="55" t="str">
        <f t="shared" si="1"/>
        <v>0</v>
      </c>
      <c r="BI36" s="51"/>
      <c r="BJ36" s="51"/>
      <c r="BK36" s="51"/>
      <c r="BL36" s="51"/>
      <c r="BM36" s="59" t="str">
        <f>$AG$20</f>
        <v>TSV Wendeburg</v>
      </c>
      <c r="BN36" s="57">
        <f>SUM($BF$31+$BH$35+$BF$40+$BH$44)</f>
        <v>0</v>
      </c>
      <c r="BO36" s="57">
        <f>SUM($AW$31+$AZ$35+$AW$40+$AZ$44)</f>
        <v>0</v>
      </c>
      <c r="BP36" s="58" t="s">
        <v>22</v>
      </c>
      <c r="BQ36" s="57">
        <f>SUM($AZ$31+$AW$35+$AZ$40+$AW$44)</f>
        <v>0</v>
      </c>
      <c r="BR36" s="57">
        <f>SUM(BO36-BQ36)</f>
        <v>0</v>
      </c>
      <c r="BS36" s="57"/>
      <c r="BT36" s="51"/>
      <c r="BU36" s="51"/>
      <c r="BV36" s="54"/>
      <c r="BW36" s="54"/>
      <c r="BX36" s="54"/>
      <c r="BY36" s="54"/>
      <c r="BZ36" s="54"/>
      <c r="CA36" s="54"/>
      <c r="CB36" s="54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24"/>
    </row>
    <row r="37" spans="2:116" s="4" customFormat="1" ht="18" customHeight="1">
      <c r="B37" s="176">
        <v>13</v>
      </c>
      <c r="C37" s="172"/>
      <c r="D37" s="172">
        <v>1</v>
      </c>
      <c r="E37" s="172"/>
      <c r="F37" s="172"/>
      <c r="G37" s="172" t="s">
        <v>19</v>
      </c>
      <c r="H37" s="172"/>
      <c r="I37" s="172"/>
      <c r="J37" s="173">
        <f t="shared" si="2"/>
        <v>0.6416666666666663</v>
      </c>
      <c r="K37" s="173"/>
      <c r="L37" s="173"/>
      <c r="M37" s="173"/>
      <c r="N37" s="174"/>
      <c r="O37" s="175" t="str">
        <f>D18</f>
        <v>SV Hötensleben</v>
      </c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5" t="s">
        <v>23</v>
      </c>
      <c r="AF37" s="166" t="str">
        <f>D17</f>
        <v>TSV Schöppenstedt</v>
      </c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7"/>
      <c r="AW37" s="168"/>
      <c r="AX37" s="169"/>
      <c r="AY37" s="15" t="s">
        <v>22</v>
      </c>
      <c r="AZ37" s="169"/>
      <c r="BA37" s="170"/>
      <c r="BB37" s="168"/>
      <c r="BC37" s="171"/>
      <c r="BD37" s="20"/>
      <c r="BE37" s="51"/>
      <c r="BF37" s="55" t="str">
        <f t="shared" si="0"/>
        <v>0</v>
      </c>
      <c r="BG37" s="55" t="s">
        <v>22</v>
      </c>
      <c r="BH37" s="55" t="str">
        <f t="shared" si="1"/>
        <v>0</v>
      </c>
      <c r="BI37" s="51"/>
      <c r="BJ37" s="45"/>
      <c r="BK37" s="45"/>
      <c r="BL37" s="45"/>
      <c r="BM37" s="42"/>
      <c r="BN37" s="42"/>
      <c r="BO37" s="42"/>
      <c r="BP37" s="42"/>
      <c r="BQ37" s="42"/>
      <c r="BR37" s="42"/>
      <c r="BS37" s="57"/>
      <c r="BT37" s="51"/>
      <c r="BU37" s="51"/>
      <c r="BV37" s="54"/>
      <c r="BW37" s="54"/>
      <c r="BX37" s="54"/>
      <c r="BY37" s="54"/>
      <c r="BZ37" s="54"/>
      <c r="CA37" s="54"/>
      <c r="CB37" s="54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24"/>
    </row>
    <row r="38" spans="2:116" s="4" customFormat="1" ht="18" customHeight="1" thickBot="1">
      <c r="B38" s="177">
        <v>14</v>
      </c>
      <c r="C38" s="162"/>
      <c r="D38" s="162">
        <v>1</v>
      </c>
      <c r="E38" s="162"/>
      <c r="F38" s="162"/>
      <c r="G38" s="162" t="s">
        <v>19</v>
      </c>
      <c r="H38" s="162"/>
      <c r="I38" s="162"/>
      <c r="J38" s="163">
        <f t="shared" si="2"/>
        <v>0.6499999999999996</v>
      </c>
      <c r="K38" s="163"/>
      <c r="L38" s="163"/>
      <c r="M38" s="163"/>
      <c r="N38" s="164"/>
      <c r="O38" s="165" t="str">
        <f>D20</f>
        <v>SG Mahner</v>
      </c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8" t="s">
        <v>23</v>
      </c>
      <c r="AF38" s="156" t="str">
        <f>D19</f>
        <v>SV Esbeck</v>
      </c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7"/>
      <c r="AW38" s="158"/>
      <c r="AX38" s="159"/>
      <c r="AY38" s="8" t="s">
        <v>22</v>
      </c>
      <c r="AZ38" s="159"/>
      <c r="BA38" s="160"/>
      <c r="BB38" s="158"/>
      <c r="BC38" s="161"/>
      <c r="BD38" s="20"/>
      <c r="BE38" s="51"/>
      <c r="BF38" s="55" t="str">
        <f t="shared" si="0"/>
        <v>0</v>
      </c>
      <c r="BG38" s="55" t="s">
        <v>22</v>
      </c>
      <c r="BH38" s="55" t="str">
        <f t="shared" si="1"/>
        <v>0</v>
      </c>
      <c r="BI38" s="51"/>
      <c r="BJ38" s="51"/>
      <c r="BK38" s="60"/>
      <c r="BL38" s="60"/>
      <c r="BM38" s="56" t="str">
        <f>$BM$34</f>
        <v>SV Schwarzer Berg BS</v>
      </c>
      <c r="BN38" s="57">
        <f>$BN$34</f>
        <v>0</v>
      </c>
      <c r="BO38" s="57">
        <f>$BO$34</f>
        <v>0</v>
      </c>
      <c r="BP38" s="58" t="s">
        <v>22</v>
      </c>
      <c r="BQ38" s="57">
        <f>$BQ$34</f>
        <v>0</v>
      </c>
      <c r="BR38" s="57">
        <f>SUM(BO38-BQ38)</f>
        <v>0</v>
      </c>
      <c r="BS38" s="57"/>
      <c r="BT38" s="51"/>
      <c r="BU38" s="51"/>
      <c r="BV38" s="54"/>
      <c r="BW38" s="54"/>
      <c r="BX38" s="54"/>
      <c r="BY38" s="54"/>
      <c r="BZ38" s="54"/>
      <c r="CA38" s="54"/>
      <c r="CB38" s="54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24"/>
    </row>
    <row r="39" spans="2:116" s="4" customFormat="1" ht="18" customHeight="1">
      <c r="B39" s="176">
        <v>15</v>
      </c>
      <c r="C39" s="172"/>
      <c r="D39" s="172">
        <v>1</v>
      </c>
      <c r="E39" s="172"/>
      <c r="F39" s="172"/>
      <c r="G39" s="172" t="s">
        <v>25</v>
      </c>
      <c r="H39" s="172"/>
      <c r="I39" s="172"/>
      <c r="J39" s="173">
        <f t="shared" si="2"/>
        <v>0.6583333333333329</v>
      </c>
      <c r="K39" s="173"/>
      <c r="L39" s="173"/>
      <c r="M39" s="173"/>
      <c r="N39" s="174"/>
      <c r="O39" s="175" t="str">
        <f>AG18</f>
        <v>SV Schwarzer Berg BS</v>
      </c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5" t="s">
        <v>23</v>
      </c>
      <c r="AF39" s="166" t="str">
        <f>AG17</f>
        <v>FSV Schöningen</v>
      </c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7"/>
      <c r="AW39" s="168"/>
      <c r="AX39" s="169"/>
      <c r="AY39" s="15" t="s">
        <v>22</v>
      </c>
      <c r="AZ39" s="169"/>
      <c r="BA39" s="170"/>
      <c r="BB39" s="168"/>
      <c r="BC39" s="171"/>
      <c r="BD39" s="20"/>
      <c r="BE39" s="51"/>
      <c r="BF39" s="55" t="str">
        <f t="shared" si="0"/>
        <v>0</v>
      </c>
      <c r="BG39" s="55" t="s">
        <v>22</v>
      </c>
      <c r="BH39" s="55" t="str">
        <f t="shared" si="1"/>
        <v>0</v>
      </c>
      <c r="BI39" s="51"/>
      <c r="BJ39" s="51"/>
      <c r="BK39" s="60"/>
      <c r="BL39" s="60"/>
      <c r="BM39" s="56" t="str">
        <f>$BM$27</f>
        <v>SV Hötensleben</v>
      </c>
      <c r="BN39" s="57">
        <f>$BN$27</f>
        <v>0</v>
      </c>
      <c r="BO39" s="57">
        <f>$BO$27</f>
        <v>0</v>
      </c>
      <c r="BP39" s="58" t="s">
        <v>22</v>
      </c>
      <c r="BQ39" s="57">
        <f>$BQ$27</f>
        <v>0</v>
      </c>
      <c r="BR39" s="57">
        <f>SUM(BO39-BQ39)</f>
        <v>0</v>
      </c>
      <c r="BS39" s="57"/>
      <c r="BT39" s="51"/>
      <c r="BU39" s="51"/>
      <c r="BV39" s="54"/>
      <c r="BW39" s="54"/>
      <c r="BX39" s="54"/>
      <c r="BY39" s="54"/>
      <c r="BZ39" s="54"/>
      <c r="CA39" s="54"/>
      <c r="CB39" s="54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24"/>
    </row>
    <row r="40" spans="2:116" s="4" customFormat="1" ht="18" customHeight="1" thickBot="1">
      <c r="B40" s="177">
        <v>16</v>
      </c>
      <c r="C40" s="162"/>
      <c r="D40" s="162">
        <v>1</v>
      </c>
      <c r="E40" s="162"/>
      <c r="F40" s="162"/>
      <c r="G40" s="162" t="s">
        <v>25</v>
      </c>
      <c r="H40" s="162"/>
      <c r="I40" s="162"/>
      <c r="J40" s="163">
        <f t="shared" si="2"/>
        <v>0.6666666666666662</v>
      </c>
      <c r="K40" s="163"/>
      <c r="L40" s="163"/>
      <c r="M40" s="163"/>
      <c r="N40" s="164"/>
      <c r="O40" s="165" t="str">
        <f>AG20</f>
        <v>TSV Wendeburg</v>
      </c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8" t="s">
        <v>23</v>
      </c>
      <c r="AF40" s="156" t="str">
        <f>AG19</f>
        <v>Vatan Königslutter</v>
      </c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7"/>
      <c r="AW40" s="158"/>
      <c r="AX40" s="159"/>
      <c r="AY40" s="8" t="s">
        <v>22</v>
      </c>
      <c r="AZ40" s="159"/>
      <c r="BA40" s="160"/>
      <c r="BB40" s="158"/>
      <c r="BC40" s="161"/>
      <c r="BD40" s="20"/>
      <c r="BE40" s="51"/>
      <c r="BF40" s="55" t="str">
        <f t="shared" si="0"/>
        <v>0</v>
      </c>
      <c r="BG40" s="55" t="s">
        <v>22</v>
      </c>
      <c r="BH40" s="55" t="str">
        <f t="shared" si="1"/>
        <v>0</v>
      </c>
      <c r="BI40" s="51"/>
      <c r="BJ40" s="51"/>
      <c r="BK40" s="60"/>
      <c r="BL40" s="60"/>
      <c r="BM40" s="56" t="str">
        <f>$BM$35</f>
        <v>Vatan Königslutter</v>
      </c>
      <c r="BN40" s="57">
        <f>$BN$35</f>
        <v>0</v>
      </c>
      <c r="BO40" s="57">
        <f>$BO$35</f>
        <v>0</v>
      </c>
      <c r="BP40" s="58" t="s">
        <v>22</v>
      </c>
      <c r="BQ40" s="57">
        <f>$BQ$35</f>
        <v>0</v>
      </c>
      <c r="BR40" s="57">
        <f>SUM(BO40-BQ40)</f>
        <v>0</v>
      </c>
      <c r="BS40" s="57"/>
      <c r="BT40" s="51"/>
      <c r="BU40" s="51"/>
      <c r="BV40" s="54"/>
      <c r="BW40" s="54"/>
      <c r="BX40" s="54"/>
      <c r="BY40" s="54"/>
      <c r="BZ40" s="54"/>
      <c r="CA40" s="54"/>
      <c r="CB40" s="54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24"/>
    </row>
    <row r="41" spans="2:116" s="4" customFormat="1" ht="18" customHeight="1">
      <c r="B41" s="176">
        <v>17</v>
      </c>
      <c r="C41" s="172"/>
      <c r="D41" s="172">
        <v>1</v>
      </c>
      <c r="E41" s="172"/>
      <c r="F41" s="172"/>
      <c r="G41" s="172" t="s">
        <v>19</v>
      </c>
      <c r="H41" s="172"/>
      <c r="I41" s="172"/>
      <c r="J41" s="173">
        <f t="shared" si="2"/>
        <v>0.6749999999999995</v>
      </c>
      <c r="K41" s="173"/>
      <c r="L41" s="173"/>
      <c r="M41" s="173"/>
      <c r="N41" s="174"/>
      <c r="O41" s="175" t="str">
        <f>D16</f>
        <v>TVB Schöningen</v>
      </c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5" t="s">
        <v>23</v>
      </c>
      <c r="AF41" s="166" t="str">
        <f>D18</f>
        <v>SV Hötensleben</v>
      </c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7"/>
      <c r="AW41" s="168"/>
      <c r="AX41" s="169"/>
      <c r="AY41" s="15" t="s">
        <v>22</v>
      </c>
      <c r="AZ41" s="169"/>
      <c r="BA41" s="170"/>
      <c r="BB41" s="168"/>
      <c r="BC41" s="171"/>
      <c r="BD41" s="20"/>
      <c r="BE41" s="51"/>
      <c r="BF41" s="55" t="str">
        <f t="shared" si="0"/>
        <v>0</v>
      </c>
      <c r="BG41" s="55" t="s">
        <v>22</v>
      </c>
      <c r="BH41" s="55" t="str">
        <f t="shared" si="1"/>
        <v>0</v>
      </c>
      <c r="BI41" s="51"/>
      <c r="BJ41" s="51"/>
      <c r="BK41" s="60"/>
      <c r="BL41" s="60"/>
      <c r="BM41" s="56" t="str">
        <f>$BM$28</f>
        <v>SV Esbeck</v>
      </c>
      <c r="BN41" s="57">
        <f>$BN$28</f>
        <v>0</v>
      </c>
      <c r="BO41" s="57">
        <f>$BO$28</f>
        <v>0</v>
      </c>
      <c r="BP41" s="58" t="s">
        <v>22</v>
      </c>
      <c r="BQ41" s="57">
        <f>$BQ$28</f>
        <v>0</v>
      </c>
      <c r="BR41" s="57">
        <f>SUM(BO41-BQ41)</f>
        <v>0</v>
      </c>
      <c r="BS41" s="57"/>
      <c r="BT41" s="51"/>
      <c r="BU41" s="51"/>
      <c r="BV41" s="54"/>
      <c r="BW41" s="54"/>
      <c r="BX41" s="54"/>
      <c r="BY41" s="54"/>
      <c r="BZ41" s="54"/>
      <c r="CA41" s="54"/>
      <c r="CB41" s="54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24"/>
    </row>
    <row r="42" spans="2:116" s="4" customFormat="1" ht="18" customHeight="1" thickBot="1">
      <c r="B42" s="177">
        <v>18</v>
      </c>
      <c r="C42" s="162"/>
      <c r="D42" s="162">
        <v>1</v>
      </c>
      <c r="E42" s="162"/>
      <c r="F42" s="162"/>
      <c r="G42" s="162" t="s">
        <v>19</v>
      </c>
      <c r="H42" s="162"/>
      <c r="I42" s="162"/>
      <c r="J42" s="163">
        <f t="shared" si="2"/>
        <v>0.6833333333333328</v>
      </c>
      <c r="K42" s="163"/>
      <c r="L42" s="163"/>
      <c r="M42" s="163"/>
      <c r="N42" s="164"/>
      <c r="O42" s="165" t="str">
        <f>D17</f>
        <v>TSV Schöppenstedt</v>
      </c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8" t="s">
        <v>23</v>
      </c>
      <c r="AF42" s="156" t="str">
        <f>D20</f>
        <v>SG Mahner</v>
      </c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7"/>
      <c r="AW42" s="158"/>
      <c r="AX42" s="159"/>
      <c r="AY42" s="8" t="s">
        <v>22</v>
      </c>
      <c r="AZ42" s="159"/>
      <c r="BA42" s="160"/>
      <c r="BB42" s="158"/>
      <c r="BC42" s="161"/>
      <c r="BD42" s="20"/>
      <c r="BE42" s="51"/>
      <c r="BF42" s="55" t="str">
        <f t="shared" si="0"/>
        <v>0</v>
      </c>
      <c r="BG42" s="55" t="s">
        <v>22</v>
      </c>
      <c r="BH42" s="55" t="str">
        <f t="shared" si="1"/>
        <v>0</v>
      </c>
      <c r="BI42" s="51"/>
      <c r="BJ42" s="51"/>
      <c r="BK42" s="60"/>
      <c r="BL42" s="60"/>
      <c r="BM42" s="56" t="str">
        <f>$BM$36</f>
        <v>TSV Wendeburg</v>
      </c>
      <c r="BN42" s="57">
        <f>$BN$36</f>
        <v>0</v>
      </c>
      <c r="BO42" s="57">
        <f>$BO$36</f>
        <v>0</v>
      </c>
      <c r="BP42" s="58" t="s">
        <v>22</v>
      </c>
      <c r="BQ42" s="57">
        <f>$BQ$36</f>
        <v>0</v>
      </c>
      <c r="BR42" s="57">
        <f>SUM(BO42-BQ42)</f>
        <v>0</v>
      </c>
      <c r="BS42" s="57"/>
      <c r="BT42" s="51"/>
      <c r="BU42" s="51"/>
      <c r="BV42" s="54"/>
      <c r="BW42" s="54"/>
      <c r="BX42" s="54"/>
      <c r="BY42" s="54"/>
      <c r="BZ42" s="54"/>
      <c r="CA42" s="54"/>
      <c r="CB42" s="54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24"/>
    </row>
    <row r="43" spans="2:116" s="4" customFormat="1" ht="18" customHeight="1">
      <c r="B43" s="176">
        <v>19</v>
      </c>
      <c r="C43" s="172"/>
      <c r="D43" s="172">
        <v>1</v>
      </c>
      <c r="E43" s="172"/>
      <c r="F43" s="172"/>
      <c r="G43" s="172" t="s">
        <v>25</v>
      </c>
      <c r="H43" s="172"/>
      <c r="I43" s="172"/>
      <c r="J43" s="173">
        <f t="shared" si="2"/>
        <v>0.6916666666666661</v>
      </c>
      <c r="K43" s="173"/>
      <c r="L43" s="173"/>
      <c r="M43" s="173"/>
      <c r="N43" s="174"/>
      <c r="O43" s="175" t="str">
        <f>AG16</f>
        <v>FC Heeseberg</v>
      </c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5" t="s">
        <v>23</v>
      </c>
      <c r="AF43" s="166" t="str">
        <f>AG18</f>
        <v>SV Schwarzer Berg BS</v>
      </c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7"/>
      <c r="AW43" s="168"/>
      <c r="AX43" s="169"/>
      <c r="AY43" s="15" t="s">
        <v>22</v>
      </c>
      <c r="AZ43" s="169"/>
      <c r="BA43" s="170"/>
      <c r="BB43" s="168"/>
      <c r="BC43" s="171"/>
      <c r="BD43" s="20"/>
      <c r="BE43" s="51"/>
      <c r="BF43" s="55" t="str">
        <f t="shared" si="0"/>
        <v>0</v>
      </c>
      <c r="BG43" s="55" t="s">
        <v>22</v>
      </c>
      <c r="BH43" s="55" t="str">
        <f t="shared" si="1"/>
        <v>0</v>
      </c>
      <c r="BI43" s="51"/>
      <c r="BJ43" s="51"/>
      <c r="BK43" s="51"/>
      <c r="BL43" s="51"/>
      <c r="BM43" s="56" t="str">
        <f>$BM$29</f>
        <v>SG Mahner</v>
      </c>
      <c r="BN43" s="57">
        <f>$BN$29</f>
        <v>0</v>
      </c>
      <c r="BO43" s="57">
        <f>$BO$29</f>
        <v>0</v>
      </c>
      <c r="BP43" s="58" t="s">
        <v>22</v>
      </c>
      <c r="BQ43" s="57">
        <f>$BQ$29</f>
        <v>0</v>
      </c>
      <c r="BR43" s="57">
        <f>SUM(BO43-BQ43)</f>
        <v>0</v>
      </c>
      <c r="BS43" s="51"/>
      <c r="BT43" s="51"/>
      <c r="BU43" s="51"/>
      <c r="BV43" s="54"/>
      <c r="BW43" s="54"/>
      <c r="BX43" s="54"/>
      <c r="BY43" s="54"/>
      <c r="BZ43" s="54"/>
      <c r="CA43" s="54"/>
      <c r="CB43" s="54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24"/>
    </row>
    <row r="44" spans="2:116" ht="18" customHeight="1" thickBot="1">
      <c r="B44" s="177">
        <v>20</v>
      </c>
      <c r="C44" s="162"/>
      <c r="D44" s="162">
        <v>1</v>
      </c>
      <c r="E44" s="162"/>
      <c r="F44" s="162"/>
      <c r="G44" s="162" t="s">
        <v>25</v>
      </c>
      <c r="H44" s="162"/>
      <c r="I44" s="162"/>
      <c r="J44" s="163">
        <f t="shared" si="2"/>
        <v>0.6999999999999994</v>
      </c>
      <c r="K44" s="163"/>
      <c r="L44" s="163"/>
      <c r="M44" s="163"/>
      <c r="N44" s="164"/>
      <c r="O44" s="165" t="str">
        <f>AG17</f>
        <v>FSV Schöningen</v>
      </c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8" t="s">
        <v>23</v>
      </c>
      <c r="AF44" s="156" t="str">
        <f>AG20</f>
        <v>TSV Wendeburg</v>
      </c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7"/>
      <c r="AW44" s="158"/>
      <c r="AX44" s="159"/>
      <c r="AY44" s="8" t="s">
        <v>22</v>
      </c>
      <c r="AZ44" s="159"/>
      <c r="BA44" s="160"/>
      <c r="BB44" s="158"/>
      <c r="BC44" s="161"/>
      <c r="BD44" s="21"/>
      <c r="BF44" s="55" t="str">
        <f t="shared" si="0"/>
        <v>0</v>
      </c>
      <c r="BG44" s="55" t="s">
        <v>22</v>
      </c>
      <c r="BH44" s="55" t="str">
        <f t="shared" si="1"/>
        <v>0</v>
      </c>
      <c r="DL44" s="22"/>
    </row>
    <row r="45" ht="12.75"/>
    <row r="46" spans="2:116" ht="12.75">
      <c r="B46" s="1" t="s">
        <v>30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53" t="s">
        <v>15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5"/>
      <c r="P48" s="153" t="s">
        <v>27</v>
      </c>
      <c r="Q48" s="154"/>
      <c r="R48" s="155"/>
      <c r="S48" s="153" t="s">
        <v>28</v>
      </c>
      <c r="T48" s="154"/>
      <c r="U48" s="154"/>
      <c r="V48" s="154"/>
      <c r="W48" s="155"/>
      <c r="X48" s="153" t="s">
        <v>29</v>
      </c>
      <c r="Y48" s="154"/>
      <c r="Z48" s="155"/>
      <c r="AA48" s="10"/>
      <c r="AB48" s="10"/>
      <c r="AC48" s="10"/>
      <c r="AD48" s="10"/>
      <c r="AE48" s="153" t="s">
        <v>16</v>
      </c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5"/>
      <c r="AS48" s="153" t="s">
        <v>27</v>
      </c>
      <c r="AT48" s="154"/>
      <c r="AU48" s="155"/>
      <c r="AV48" s="153" t="s">
        <v>28</v>
      </c>
      <c r="AW48" s="154"/>
      <c r="AX48" s="154"/>
      <c r="AY48" s="154"/>
      <c r="AZ48" s="155"/>
      <c r="BA48" s="153" t="s">
        <v>29</v>
      </c>
      <c r="BB48" s="154"/>
      <c r="BC48" s="155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2"/>
      <c r="BW48" s="62"/>
      <c r="BX48" s="62"/>
      <c r="BY48" s="62"/>
      <c r="BZ48" s="62"/>
      <c r="CA48" s="62"/>
      <c r="CB48" s="62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</row>
    <row r="49" spans="2:116" ht="12.75">
      <c r="B49" s="143" t="s">
        <v>10</v>
      </c>
      <c r="C49" s="144"/>
      <c r="D49" s="145" t="str">
        <f>BM25</f>
        <v>TVB Schöningen</v>
      </c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7"/>
      <c r="P49" s="148">
        <f>BN25</f>
        <v>0</v>
      </c>
      <c r="Q49" s="149"/>
      <c r="R49" s="150"/>
      <c r="S49" s="144">
        <f>BO25</f>
        <v>0</v>
      </c>
      <c r="T49" s="144"/>
      <c r="U49" s="11" t="s">
        <v>22</v>
      </c>
      <c r="V49" s="144">
        <f>BQ25</f>
        <v>0</v>
      </c>
      <c r="W49" s="144"/>
      <c r="X49" s="140">
        <f>BR25</f>
        <v>0</v>
      </c>
      <c r="Y49" s="141"/>
      <c r="Z49" s="142"/>
      <c r="AA49" s="4"/>
      <c r="AB49" s="4"/>
      <c r="AC49" s="4"/>
      <c r="AD49" s="4"/>
      <c r="AE49" s="143" t="s">
        <v>10</v>
      </c>
      <c r="AF49" s="144"/>
      <c r="AG49" s="145" t="str">
        <f>BM32</f>
        <v>FC Heeseberg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7"/>
      <c r="AS49" s="148">
        <f>BN32</f>
        <v>0</v>
      </c>
      <c r="AT49" s="149"/>
      <c r="AU49" s="150"/>
      <c r="AV49" s="144">
        <f>BO32</f>
        <v>0</v>
      </c>
      <c r="AW49" s="144"/>
      <c r="AX49" s="11" t="s">
        <v>22</v>
      </c>
      <c r="AY49" s="144">
        <f>BQ32</f>
        <v>0</v>
      </c>
      <c r="AZ49" s="144"/>
      <c r="BA49" s="140">
        <f>BR32</f>
        <v>0</v>
      </c>
      <c r="BB49" s="141"/>
      <c r="BC49" s="142"/>
      <c r="BD49" s="22"/>
      <c r="DL49" s="22"/>
    </row>
    <row r="50" spans="2:116" ht="12.75">
      <c r="B50" s="125" t="s">
        <v>11</v>
      </c>
      <c r="C50" s="121"/>
      <c r="D50" s="126" t="str">
        <f>BM26</f>
        <v>TSV Schöppenstedt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8"/>
      <c r="P50" s="137">
        <f>BN26</f>
        <v>0</v>
      </c>
      <c r="Q50" s="138"/>
      <c r="R50" s="139"/>
      <c r="S50" s="121">
        <f>BO26</f>
        <v>0</v>
      </c>
      <c r="T50" s="121"/>
      <c r="U50" s="12" t="s">
        <v>22</v>
      </c>
      <c r="V50" s="121">
        <f>BQ26</f>
        <v>0</v>
      </c>
      <c r="W50" s="121"/>
      <c r="X50" s="122">
        <f>BR26</f>
        <v>0</v>
      </c>
      <c r="Y50" s="123"/>
      <c r="Z50" s="124"/>
      <c r="AA50" s="4"/>
      <c r="AB50" s="4"/>
      <c r="AC50" s="4"/>
      <c r="AD50" s="4"/>
      <c r="AE50" s="125" t="s">
        <v>11</v>
      </c>
      <c r="AF50" s="121"/>
      <c r="AG50" s="126" t="str">
        <f>BM33</f>
        <v>FSV Schöningen</v>
      </c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8"/>
      <c r="AS50" s="137">
        <f>BN33</f>
        <v>0</v>
      </c>
      <c r="AT50" s="138"/>
      <c r="AU50" s="139"/>
      <c r="AV50" s="121">
        <f>BO33</f>
        <v>0</v>
      </c>
      <c r="AW50" s="121"/>
      <c r="AX50" s="12" t="s">
        <v>22</v>
      </c>
      <c r="AY50" s="121">
        <f>BQ33</f>
        <v>0</v>
      </c>
      <c r="AZ50" s="121"/>
      <c r="BA50" s="122">
        <f>BR33</f>
        <v>0</v>
      </c>
      <c r="BB50" s="123"/>
      <c r="BC50" s="124"/>
      <c r="BD50" s="22"/>
      <c r="DL50" s="22"/>
    </row>
    <row r="51" spans="2:116" ht="12.75">
      <c r="B51" s="125" t="s">
        <v>12</v>
      </c>
      <c r="C51" s="121"/>
      <c r="D51" s="126" t="str">
        <f>BM27</f>
        <v>SV Hötensleben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8"/>
      <c r="P51" s="137">
        <f>BN27</f>
        <v>0</v>
      </c>
      <c r="Q51" s="138"/>
      <c r="R51" s="139"/>
      <c r="S51" s="121">
        <f>BO27</f>
        <v>0</v>
      </c>
      <c r="T51" s="121"/>
      <c r="U51" s="12" t="s">
        <v>22</v>
      </c>
      <c r="V51" s="121">
        <f>BQ27</f>
        <v>0</v>
      </c>
      <c r="W51" s="121"/>
      <c r="X51" s="122">
        <f>BR27</f>
        <v>0</v>
      </c>
      <c r="Y51" s="123"/>
      <c r="Z51" s="124"/>
      <c r="AA51" s="4"/>
      <c r="AB51" s="4"/>
      <c r="AC51" s="4"/>
      <c r="AD51" s="4"/>
      <c r="AE51" s="125" t="s">
        <v>12</v>
      </c>
      <c r="AF51" s="121"/>
      <c r="AG51" s="126" t="str">
        <f>BM34</f>
        <v>SV Schwarzer Berg BS</v>
      </c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137">
        <f>BN34</f>
        <v>0</v>
      </c>
      <c r="AT51" s="138"/>
      <c r="AU51" s="139"/>
      <c r="AV51" s="121">
        <f>BO34</f>
        <v>0</v>
      </c>
      <c r="AW51" s="121"/>
      <c r="AX51" s="12" t="s">
        <v>22</v>
      </c>
      <c r="AY51" s="121">
        <f>BQ34</f>
        <v>0</v>
      </c>
      <c r="AZ51" s="121"/>
      <c r="BA51" s="122">
        <f>BR34</f>
        <v>0</v>
      </c>
      <c r="BB51" s="123"/>
      <c r="BC51" s="124"/>
      <c r="BD51" s="22"/>
      <c r="DL51" s="22"/>
    </row>
    <row r="52" spans="2:116" ht="12.75">
      <c r="B52" s="125" t="s">
        <v>13</v>
      </c>
      <c r="C52" s="121"/>
      <c r="D52" s="126" t="str">
        <f>BM28</f>
        <v>SV Esbeck</v>
      </c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  <c r="P52" s="137">
        <f>BN28</f>
        <v>0</v>
      </c>
      <c r="Q52" s="138"/>
      <c r="R52" s="139"/>
      <c r="S52" s="121">
        <f>BO28</f>
        <v>0</v>
      </c>
      <c r="T52" s="121"/>
      <c r="U52" s="12" t="s">
        <v>22</v>
      </c>
      <c r="V52" s="121">
        <f>BQ28</f>
        <v>0</v>
      </c>
      <c r="W52" s="121"/>
      <c r="X52" s="122">
        <f>BR28</f>
        <v>0</v>
      </c>
      <c r="Y52" s="123"/>
      <c r="Z52" s="124"/>
      <c r="AA52" s="4"/>
      <c r="AB52" s="4"/>
      <c r="AC52" s="4"/>
      <c r="AD52" s="4"/>
      <c r="AE52" s="125" t="s">
        <v>13</v>
      </c>
      <c r="AF52" s="121"/>
      <c r="AG52" s="126" t="str">
        <f>BM35</f>
        <v>Vatan Königslutter</v>
      </c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8"/>
      <c r="AS52" s="137">
        <f>BN35</f>
        <v>0</v>
      </c>
      <c r="AT52" s="138"/>
      <c r="AU52" s="139"/>
      <c r="AV52" s="121">
        <f>BO35</f>
        <v>0</v>
      </c>
      <c r="AW52" s="121"/>
      <c r="AX52" s="12" t="s">
        <v>22</v>
      </c>
      <c r="AY52" s="121">
        <f>BQ35</f>
        <v>0</v>
      </c>
      <c r="AZ52" s="121"/>
      <c r="BA52" s="122">
        <f>BR35</f>
        <v>0</v>
      </c>
      <c r="BB52" s="123"/>
      <c r="BC52" s="124"/>
      <c r="BD52" s="22"/>
      <c r="DL52" s="22"/>
    </row>
    <row r="53" spans="2:116" ht="13.5" thickBot="1">
      <c r="B53" s="129" t="s">
        <v>14</v>
      </c>
      <c r="C53" s="130"/>
      <c r="D53" s="131" t="str">
        <f>BM29</f>
        <v>SG Mahner</v>
      </c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3"/>
      <c r="P53" s="134">
        <f>BN29</f>
        <v>0</v>
      </c>
      <c r="Q53" s="135"/>
      <c r="R53" s="136"/>
      <c r="S53" s="117">
        <f>BO29</f>
        <v>0</v>
      </c>
      <c r="T53" s="117"/>
      <c r="U53" s="13" t="s">
        <v>22</v>
      </c>
      <c r="V53" s="117">
        <f>BQ29</f>
        <v>0</v>
      </c>
      <c r="W53" s="117"/>
      <c r="X53" s="118">
        <f>BR29</f>
        <v>0</v>
      </c>
      <c r="Y53" s="119"/>
      <c r="Z53" s="120"/>
      <c r="AA53" s="4"/>
      <c r="AB53" s="4"/>
      <c r="AC53" s="4"/>
      <c r="AD53" s="4"/>
      <c r="AE53" s="129" t="s">
        <v>14</v>
      </c>
      <c r="AF53" s="130"/>
      <c r="AG53" s="131" t="str">
        <f>BM36</f>
        <v>TSV Wendeburg</v>
      </c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3"/>
      <c r="AS53" s="134">
        <f>BN36</f>
        <v>0</v>
      </c>
      <c r="AT53" s="135"/>
      <c r="AU53" s="136"/>
      <c r="AV53" s="117">
        <f>BO36</f>
        <v>0</v>
      </c>
      <c r="AW53" s="117"/>
      <c r="AX53" s="13" t="s">
        <v>22</v>
      </c>
      <c r="AY53" s="117">
        <f>BQ36</f>
        <v>0</v>
      </c>
      <c r="AZ53" s="117"/>
      <c r="BA53" s="118">
        <f>BR36</f>
        <v>0</v>
      </c>
      <c r="BB53" s="119"/>
      <c r="BC53" s="120"/>
      <c r="BD53" s="22"/>
      <c r="DL53" s="22"/>
    </row>
    <row r="56" spans="2:116" ht="33">
      <c r="B56" s="116" t="str">
        <f>$A$2</f>
        <v>TVB Schöningen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22"/>
      <c r="DL56" s="22"/>
    </row>
    <row r="57" spans="2:116" ht="27">
      <c r="B57" s="114" t="str">
        <f>$A$3</f>
        <v>3. Landstromcup 2016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22"/>
      <c r="DL57" s="22"/>
    </row>
    <row r="59" spans="2:116" ht="12.75">
      <c r="B59" s="1" t="s">
        <v>32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51">
        <f>$J$44+$U$10*$X$10+$X$61</f>
        <v>0.7138888888888882</v>
      </c>
      <c r="I61" s="151"/>
      <c r="J61" s="151"/>
      <c r="K61" s="151"/>
      <c r="L61" s="151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52">
        <v>1</v>
      </c>
      <c r="V61" s="152" t="s">
        <v>6</v>
      </c>
      <c r="W61" s="26" t="s">
        <v>40</v>
      </c>
      <c r="X61" s="196">
        <v>0.006944444444444444</v>
      </c>
      <c r="Y61" s="196"/>
      <c r="Z61" s="196"/>
      <c r="AA61" s="196"/>
      <c r="AB61" s="196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96">
        <v>0.001388888888888889</v>
      </c>
      <c r="AM61" s="196"/>
      <c r="AN61" s="196"/>
      <c r="AO61" s="196"/>
      <c r="AP61" s="196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45"/>
      <c r="CA63" s="45"/>
      <c r="CB63" s="45"/>
      <c r="CC63" s="63"/>
      <c r="CD63" s="63"/>
      <c r="CE63" s="63"/>
      <c r="CF63" s="63"/>
      <c r="CG63" s="63"/>
      <c r="CH63" s="63"/>
      <c r="DL63" s="22"/>
    </row>
    <row r="64" spans="2:86" ht="19.5" customHeight="1" thickBot="1">
      <c r="B64" s="200" t="s">
        <v>17</v>
      </c>
      <c r="C64" s="201"/>
      <c r="D64" s="197" t="s">
        <v>20</v>
      </c>
      <c r="E64" s="198"/>
      <c r="F64" s="198"/>
      <c r="G64" s="198"/>
      <c r="H64" s="198"/>
      <c r="I64" s="198"/>
      <c r="J64" s="198"/>
      <c r="K64" s="198"/>
      <c r="L64" s="198"/>
      <c r="M64" s="198"/>
      <c r="N64" s="199"/>
      <c r="O64" s="197" t="s">
        <v>48</v>
      </c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9"/>
      <c r="AW64" s="197" t="s">
        <v>24</v>
      </c>
      <c r="AX64" s="198"/>
      <c r="AY64" s="198"/>
      <c r="AZ64" s="198"/>
      <c r="BA64" s="199"/>
      <c r="BB64" s="197"/>
      <c r="BC64" s="202"/>
      <c r="BD64" s="22"/>
      <c r="BZ64" s="45"/>
      <c r="CA64" s="45"/>
      <c r="CB64" s="64"/>
      <c r="CC64" s="63"/>
      <c r="CD64" s="63"/>
      <c r="CE64" s="63"/>
      <c r="CF64" s="63"/>
      <c r="CG64" s="63"/>
      <c r="CH64" s="63"/>
    </row>
    <row r="65" spans="2:86" ht="18" customHeight="1">
      <c r="B65" s="99">
        <v>21</v>
      </c>
      <c r="C65" s="93"/>
      <c r="D65" s="101">
        <f>H61</f>
        <v>0.7138888888888882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3"/>
      <c r="O65" s="107">
        <f>IF(ISBLANK($AZ$42),"",$D$49)</f>
      </c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5" t="s">
        <v>23</v>
      </c>
      <c r="AF65" s="108">
        <f>IF(ISBLANK($AZ$44),"",$AG$50)</f>
      </c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9"/>
      <c r="AW65" s="87"/>
      <c r="AX65" s="88"/>
      <c r="AY65" s="88" t="s">
        <v>22</v>
      </c>
      <c r="AZ65" s="88"/>
      <c r="BA65" s="91"/>
      <c r="BB65" s="93"/>
      <c r="BC65" s="94"/>
      <c r="BZ65" s="45"/>
      <c r="CA65" s="45"/>
      <c r="CB65" s="64"/>
      <c r="CC65" s="63"/>
      <c r="CD65" s="63"/>
      <c r="CE65" s="63"/>
      <c r="CF65" s="63"/>
      <c r="CG65" s="63"/>
      <c r="CH65" s="63"/>
    </row>
    <row r="66" spans="2:55" ht="12" customHeight="1" thickBot="1">
      <c r="B66" s="100"/>
      <c r="C66" s="95"/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6"/>
      <c r="O66" s="83" t="s">
        <v>34</v>
      </c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16"/>
      <c r="AF66" s="84" t="s">
        <v>35</v>
      </c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110"/>
      <c r="AW66" s="89"/>
      <c r="AX66" s="90"/>
      <c r="AY66" s="90"/>
      <c r="AZ66" s="90"/>
      <c r="BA66" s="92"/>
      <c r="BB66" s="95"/>
      <c r="BC66" s="96"/>
    </row>
    <row r="67" ht="3.75" customHeight="1" thickBot="1"/>
    <row r="68" spans="2:55" ht="19.5" customHeight="1" thickBot="1">
      <c r="B68" s="200" t="s">
        <v>17</v>
      </c>
      <c r="C68" s="201"/>
      <c r="D68" s="197" t="s">
        <v>20</v>
      </c>
      <c r="E68" s="198"/>
      <c r="F68" s="198"/>
      <c r="G68" s="198"/>
      <c r="H68" s="198"/>
      <c r="I68" s="198"/>
      <c r="J68" s="198"/>
      <c r="K68" s="198"/>
      <c r="L68" s="198"/>
      <c r="M68" s="198"/>
      <c r="N68" s="199"/>
      <c r="O68" s="197" t="s">
        <v>49</v>
      </c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9"/>
      <c r="AW68" s="197" t="s">
        <v>24</v>
      </c>
      <c r="AX68" s="198"/>
      <c r="AY68" s="198"/>
      <c r="AZ68" s="198"/>
      <c r="BA68" s="199"/>
      <c r="BB68" s="197"/>
      <c r="BC68" s="202"/>
    </row>
    <row r="69" spans="2:55" ht="18" customHeight="1">
      <c r="B69" s="99">
        <v>22</v>
      </c>
      <c r="C69" s="93"/>
      <c r="D69" s="101">
        <f>$D$65+$U$61*$X$61+$AL$61</f>
        <v>0.7222222222222215</v>
      </c>
      <c r="E69" s="102"/>
      <c r="F69" s="102"/>
      <c r="G69" s="102"/>
      <c r="H69" s="102"/>
      <c r="I69" s="102"/>
      <c r="J69" s="102"/>
      <c r="K69" s="102"/>
      <c r="L69" s="102"/>
      <c r="M69" s="102"/>
      <c r="N69" s="103"/>
      <c r="O69" s="107">
        <f>IF(ISBLANK($AZ$44),"",$AG$49)</f>
      </c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5" t="s">
        <v>23</v>
      </c>
      <c r="AF69" s="108">
        <f>IF(ISBLANK($AZ$42),"",$D$50)</f>
      </c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9"/>
      <c r="AW69" s="87"/>
      <c r="AX69" s="88"/>
      <c r="AY69" s="88" t="s">
        <v>22</v>
      </c>
      <c r="AZ69" s="88"/>
      <c r="BA69" s="91"/>
      <c r="BB69" s="93"/>
      <c r="BC69" s="94"/>
    </row>
    <row r="70" spans="2:55" ht="12" customHeight="1" thickBot="1">
      <c r="B70" s="100"/>
      <c r="C70" s="95"/>
      <c r="D70" s="104"/>
      <c r="E70" s="105"/>
      <c r="F70" s="105"/>
      <c r="G70" s="105"/>
      <c r="H70" s="105"/>
      <c r="I70" s="105"/>
      <c r="J70" s="105"/>
      <c r="K70" s="105"/>
      <c r="L70" s="105"/>
      <c r="M70" s="105"/>
      <c r="N70" s="106"/>
      <c r="O70" s="83" t="s">
        <v>36</v>
      </c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16"/>
      <c r="AF70" s="84" t="s">
        <v>33</v>
      </c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110"/>
      <c r="AW70" s="89"/>
      <c r="AX70" s="90"/>
      <c r="AY70" s="90"/>
      <c r="AZ70" s="90"/>
      <c r="BA70" s="92"/>
      <c r="BB70" s="95"/>
      <c r="BC70" s="96"/>
    </row>
    <row r="71" spans="56:116" ht="3.75" customHeight="1">
      <c r="BD71" s="22"/>
      <c r="BZ71" s="45"/>
      <c r="CA71" s="45"/>
      <c r="CB71" s="45"/>
      <c r="CC71" s="63"/>
      <c r="CD71" s="63"/>
      <c r="CE71" s="63"/>
      <c r="CF71" s="63"/>
      <c r="CG71" s="63"/>
      <c r="CH71" s="63"/>
      <c r="DL71" s="22"/>
    </row>
    <row r="72" ht="3.75" customHeight="1" thickBot="1"/>
    <row r="73" spans="2:55" ht="19.5" customHeight="1" thickBot="1">
      <c r="B73" s="111" t="s">
        <v>17</v>
      </c>
      <c r="C73" s="112"/>
      <c r="D73" s="85" t="s">
        <v>20</v>
      </c>
      <c r="E73" s="97"/>
      <c r="F73" s="97"/>
      <c r="G73" s="97"/>
      <c r="H73" s="97"/>
      <c r="I73" s="97"/>
      <c r="J73" s="97"/>
      <c r="K73" s="97"/>
      <c r="L73" s="97"/>
      <c r="M73" s="97"/>
      <c r="N73" s="98"/>
      <c r="O73" s="85" t="s">
        <v>37</v>
      </c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8"/>
      <c r="AW73" s="85" t="s">
        <v>24</v>
      </c>
      <c r="AX73" s="97"/>
      <c r="AY73" s="97"/>
      <c r="AZ73" s="97"/>
      <c r="BA73" s="98"/>
      <c r="BB73" s="85"/>
      <c r="BC73" s="86"/>
    </row>
    <row r="74" spans="2:55" ht="18" customHeight="1">
      <c r="B74" s="99">
        <v>23</v>
      </c>
      <c r="C74" s="93"/>
      <c r="D74" s="101">
        <f>D69+2*U$61*X$61+$AL$61</f>
        <v>0.7374999999999993</v>
      </c>
      <c r="E74" s="102"/>
      <c r="F74" s="102"/>
      <c r="G74" s="102"/>
      <c r="H74" s="102"/>
      <c r="I74" s="102"/>
      <c r="J74" s="102"/>
      <c r="K74" s="102"/>
      <c r="L74" s="102"/>
      <c r="M74" s="102"/>
      <c r="N74" s="103"/>
      <c r="O74" s="107" t="str">
        <f>IF(ISBLANK($AZ$65)," ",IF($AW$65&lt;$AZ$65,$O$65,IF($AZ$65&lt;$AW$65,$AF$65)))</f>
        <v> </v>
      </c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5" t="s">
        <v>23</v>
      </c>
      <c r="AF74" s="108" t="str">
        <f>IF(ISBLANK($AZ$69)," ",IF($AW$69&lt;$AZ$69,$O$69,IF($AZ$69&lt;$AW$69,$AF$69)))</f>
        <v> </v>
      </c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9"/>
      <c r="AW74" s="87"/>
      <c r="AX74" s="88"/>
      <c r="AY74" s="88" t="s">
        <v>22</v>
      </c>
      <c r="AZ74" s="88"/>
      <c r="BA74" s="91"/>
      <c r="BB74" s="93"/>
      <c r="BC74" s="94"/>
    </row>
    <row r="75" spans="2:55" ht="12" customHeight="1" thickBot="1">
      <c r="B75" s="100"/>
      <c r="C75" s="95"/>
      <c r="D75" s="104"/>
      <c r="E75" s="105"/>
      <c r="F75" s="105"/>
      <c r="G75" s="105"/>
      <c r="H75" s="105"/>
      <c r="I75" s="105"/>
      <c r="J75" s="105"/>
      <c r="K75" s="105"/>
      <c r="L75" s="105"/>
      <c r="M75" s="105"/>
      <c r="N75" s="106"/>
      <c r="O75" s="83" t="s">
        <v>50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16"/>
      <c r="AF75" s="84" t="s">
        <v>51</v>
      </c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110"/>
      <c r="AW75" s="89"/>
      <c r="AX75" s="90"/>
      <c r="AY75" s="90"/>
      <c r="AZ75" s="90"/>
      <c r="BA75" s="92"/>
      <c r="BB75" s="95"/>
      <c r="BC75" s="96"/>
    </row>
    <row r="76" ht="3.75" customHeight="1" thickBot="1"/>
    <row r="77" spans="2:55" ht="19.5" customHeight="1" thickBot="1">
      <c r="B77" s="111" t="s">
        <v>17</v>
      </c>
      <c r="C77" s="112"/>
      <c r="D77" s="85" t="s">
        <v>20</v>
      </c>
      <c r="E77" s="97"/>
      <c r="F77" s="97"/>
      <c r="G77" s="97"/>
      <c r="H77" s="97"/>
      <c r="I77" s="97"/>
      <c r="J77" s="97"/>
      <c r="K77" s="97"/>
      <c r="L77" s="97"/>
      <c r="M77" s="97"/>
      <c r="N77" s="98"/>
      <c r="O77" s="85" t="s">
        <v>38</v>
      </c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8"/>
      <c r="AW77" s="85" t="s">
        <v>24</v>
      </c>
      <c r="AX77" s="97"/>
      <c r="AY77" s="97"/>
      <c r="AZ77" s="97"/>
      <c r="BA77" s="98"/>
      <c r="BB77" s="85"/>
      <c r="BC77" s="86"/>
    </row>
    <row r="78" spans="2:55" ht="18" customHeight="1">
      <c r="B78" s="99">
        <v>24</v>
      </c>
      <c r="C78" s="93"/>
      <c r="D78" s="101">
        <f>D$74+U$61*X$61+$AL$61</f>
        <v>0.7458333333333326</v>
      </c>
      <c r="E78" s="102"/>
      <c r="F78" s="102"/>
      <c r="G78" s="102"/>
      <c r="H78" s="102"/>
      <c r="I78" s="102"/>
      <c r="J78" s="102"/>
      <c r="K78" s="102"/>
      <c r="L78" s="102"/>
      <c r="M78" s="102"/>
      <c r="N78" s="103"/>
      <c r="O78" s="107" t="str">
        <f>IF(ISBLANK($AZ$65)," ",IF($AW$65&gt;$AZ$65,$O$65,IF($AZ$65&gt;$AW$65,$AF$65)))</f>
        <v> </v>
      </c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5" t="s">
        <v>23</v>
      </c>
      <c r="AF78" s="108" t="str">
        <f>IF(ISBLANK($AZ$69)," ",IF($AW$69&gt;$AZ$69,$O$69,IF($AZ$69&gt;$AW$69,$AF$69)))</f>
        <v> </v>
      </c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9"/>
      <c r="AW78" s="87"/>
      <c r="AX78" s="88"/>
      <c r="AY78" s="88" t="s">
        <v>22</v>
      </c>
      <c r="AZ78" s="88"/>
      <c r="BA78" s="91"/>
      <c r="BB78" s="93"/>
      <c r="BC78" s="94"/>
    </row>
    <row r="79" spans="2:55" ht="12" customHeight="1" thickBot="1">
      <c r="B79" s="100"/>
      <c r="C79" s="95"/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6"/>
      <c r="O79" s="83" t="s">
        <v>52</v>
      </c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16"/>
      <c r="AF79" s="84" t="s">
        <v>53</v>
      </c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110"/>
      <c r="AW79" s="89"/>
      <c r="AX79" s="90"/>
      <c r="AY79" s="90"/>
      <c r="AZ79" s="90"/>
      <c r="BA79" s="92"/>
      <c r="BB79" s="95"/>
      <c r="BC79" s="96"/>
    </row>
    <row r="81" spans="57:73" ht="12.75"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</row>
    <row r="82" spans="2:73" ht="12.75">
      <c r="B82" s="1" t="s">
        <v>47</v>
      </c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</row>
    <row r="83" ht="13.5" thickBot="1"/>
    <row r="84" spans="9:48" ht="25.5" customHeight="1">
      <c r="I84" s="81" t="s">
        <v>10</v>
      </c>
      <c r="J84" s="82"/>
      <c r="K84" s="82"/>
      <c r="L84" s="17"/>
      <c r="M84" s="79" t="str">
        <f>IF(ISBLANK($AZ$78)," ",IF($AW$78&gt;$AZ$78,$O$78,IF($AZ$78&gt;$AW$78,$AF$78)))</f>
        <v> </v>
      </c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80"/>
    </row>
    <row r="85" spans="9:48" ht="25.5" customHeight="1">
      <c r="I85" s="75" t="s">
        <v>11</v>
      </c>
      <c r="J85" s="76"/>
      <c r="K85" s="76"/>
      <c r="L85" s="18"/>
      <c r="M85" s="77" t="str">
        <f>IF(ISBLANK($AZ$78)," ",IF($AW$78&lt;$AZ$78,$O$78,IF($AZ$78&lt;$AW$78,$AF$78)))</f>
        <v> </v>
      </c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8"/>
    </row>
    <row r="86" spans="9:48" ht="25.5" customHeight="1">
      <c r="I86" s="75" t="s">
        <v>12</v>
      </c>
      <c r="J86" s="76"/>
      <c r="K86" s="76"/>
      <c r="L86" s="18"/>
      <c r="M86" s="77" t="str">
        <f>IF(ISBLANK($AZ$74)," ",IF($AW$74&gt;$AZ$74,$O$74,IF($AZ$74&gt;$AW$74,$AF$74)))</f>
        <v> </v>
      </c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8"/>
    </row>
    <row r="87" spans="9:48" ht="25.5" customHeight="1">
      <c r="I87" s="75" t="s">
        <v>13</v>
      </c>
      <c r="J87" s="76"/>
      <c r="K87" s="76"/>
      <c r="L87" s="18"/>
      <c r="M87" s="77" t="str">
        <f>IF(ISBLANK($AZ$74)," ",IF($AW$74&lt;$AZ$74,$O$74,IF($AZ$74&lt;$AW$74,$AF$74)))</f>
        <v> </v>
      </c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8"/>
    </row>
    <row r="88" spans="9:48" ht="25.5" customHeight="1">
      <c r="I88" s="75" t="s">
        <v>14</v>
      </c>
      <c r="J88" s="76"/>
      <c r="K88" s="76"/>
      <c r="L88" s="18"/>
      <c r="M88" s="77">
        <f>IF(ISBLANK($AZ$44),"",$BM$38)</f>
      </c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8"/>
    </row>
    <row r="89" spans="9:48" ht="25.5" customHeight="1">
      <c r="I89" s="75" t="s">
        <v>42</v>
      </c>
      <c r="J89" s="76"/>
      <c r="K89" s="76"/>
      <c r="L89" s="18"/>
      <c r="M89" s="77">
        <f>IF(ISBLANK($AZ$44),"",$BM$39)</f>
      </c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8"/>
    </row>
    <row r="90" spans="9:48" ht="25.5" customHeight="1">
      <c r="I90" s="75" t="s">
        <v>43</v>
      </c>
      <c r="J90" s="76"/>
      <c r="K90" s="76"/>
      <c r="L90" s="18"/>
      <c r="M90" s="77">
        <f>IF(ISBLANK($AZ$44),"",$BM$40)</f>
      </c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8"/>
    </row>
    <row r="91" spans="9:48" ht="25.5" customHeight="1">
      <c r="I91" s="75" t="s">
        <v>44</v>
      </c>
      <c r="J91" s="76"/>
      <c r="K91" s="76"/>
      <c r="L91" s="18"/>
      <c r="M91" s="77">
        <f>IF(ISBLANK($AZ$44),"",$BM$41)</f>
      </c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8"/>
    </row>
    <row r="92" spans="9:48" ht="25.5" customHeight="1">
      <c r="I92" s="75" t="s">
        <v>45</v>
      </c>
      <c r="J92" s="76"/>
      <c r="K92" s="76"/>
      <c r="L92" s="18"/>
      <c r="M92" s="77">
        <f>IF(ISBLANK($AZ$44),"",$BM$42)</f>
      </c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8"/>
    </row>
    <row r="93" spans="9:48" ht="25.5" customHeight="1" thickBot="1">
      <c r="I93" s="65" t="s">
        <v>46</v>
      </c>
      <c r="J93" s="66"/>
      <c r="K93" s="66"/>
      <c r="L93" s="19"/>
      <c r="M93" s="67">
        <f>IF(ISBLANK($AZ$44),"",$BM$43)</f>
      </c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8"/>
    </row>
  </sheetData>
  <sheetProtection/>
  <mergeCells count="373">
    <mergeCell ref="BB68:BC68"/>
    <mergeCell ref="AZ65:BA66"/>
    <mergeCell ref="BB65:BC66"/>
    <mergeCell ref="AW65:AX66"/>
    <mergeCell ref="AY65:AY66"/>
    <mergeCell ref="BB69:BC70"/>
    <mergeCell ref="AW64:BA64"/>
    <mergeCell ref="O66:AD66"/>
    <mergeCell ref="AF66:AV66"/>
    <mergeCell ref="AW69:AX70"/>
    <mergeCell ref="O68:AV68"/>
    <mergeCell ref="AW68:BA68"/>
    <mergeCell ref="AZ69:BA70"/>
    <mergeCell ref="O70:AD70"/>
    <mergeCell ref="AF70:AV70"/>
    <mergeCell ref="B65:C66"/>
    <mergeCell ref="D69:N70"/>
    <mergeCell ref="BB64:BC64"/>
    <mergeCell ref="B64:C64"/>
    <mergeCell ref="O64:AV64"/>
    <mergeCell ref="AF65:AV65"/>
    <mergeCell ref="O65:AD65"/>
    <mergeCell ref="O69:AD69"/>
    <mergeCell ref="AY69:AY70"/>
    <mergeCell ref="AF69:AV69"/>
    <mergeCell ref="X61:AB61"/>
    <mergeCell ref="AL61:AP61"/>
    <mergeCell ref="AS53:AU53"/>
    <mergeCell ref="AE53:AF53"/>
    <mergeCell ref="AG53:AR53"/>
    <mergeCell ref="B69:C70"/>
    <mergeCell ref="D64:N64"/>
    <mergeCell ref="D68:N68"/>
    <mergeCell ref="D65:N66"/>
    <mergeCell ref="B68:C68"/>
    <mergeCell ref="BA50:BC50"/>
    <mergeCell ref="AE51:AF51"/>
    <mergeCell ref="AG51:AR51"/>
    <mergeCell ref="AE52:AF52"/>
    <mergeCell ref="AG52:AR52"/>
    <mergeCell ref="AS52:AU52"/>
    <mergeCell ref="AV52:AW52"/>
    <mergeCell ref="AS51:AU51"/>
    <mergeCell ref="AV51:AW51"/>
    <mergeCell ref="BB26:BC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U10:V10"/>
    <mergeCell ref="AE48:AR48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B20:C20"/>
    <mergeCell ref="B16:C16"/>
    <mergeCell ref="AE16:AF16"/>
    <mergeCell ref="B17:C17"/>
    <mergeCell ref="B18:C18"/>
    <mergeCell ref="B19:C19"/>
    <mergeCell ref="AE19:AF19"/>
    <mergeCell ref="AE20:AF20"/>
    <mergeCell ref="AE17:AF17"/>
    <mergeCell ref="AE18:AF18"/>
    <mergeCell ref="AG19:BC19"/>
    <mergeCell ref="AG18:BC18"/>
    <mergeCell ref="B15:Z15"/>
    <mergeCell ref="AE15:BC1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AG20:BC20"/>
    <mergeCell ref="O25:AD25"/>
    <mergeCell ref="AF25:AV25"/>
    <mergeCell ref="B31:C31"/>
    <mergeCell ref="B32:C32"/>
    <mergeCell ref="B33:C33"/>
    <mergeCell ref="B34:C34"/>
    <mergeCell ref="B27:C27"/>
    <mergeCell ref="B28:C28"/>
    <mergeCell ref="B29:C29"/>
    <mergeCell ref="B30:C30"/>
    <mergeCell ref="B39:C39"/>
    <mergeCell ref="B40:C40"/>
    <mergeCell ref="B41:C41"/>
    <mergeCell ref="B42:C42"/>
    <mergeCell ref="B35:C35"/>
    <mergeCell ref="B36:C36"/>
    <mergeCell ref="B37:C37"/>
    <mergeCell ref="B38:C38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AW27:AX27"/>
    <mergeCell ref="AZ27:BA27"/>
    <mergeCell ref="J27:N27"/>
    <mergeCell ref="BB27:BC27"/>
    <mergeCell ref="D27:F27"/>
    <mergeCell ref="G27:I27"/>
    <mergeCell ref="O27:AD27"/>
    <mergeCell ref="AF27:AV27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Z30:BA30"/>
    <mergeCell ref="BB30:BC30"/>
    <mergeCell ref="J29:N29"/>
    <mergeCell ref="O29:AD29"/>
    <mergeCell ref="AF29:AV29"/>
    <mergeCell ref="AW29:AX29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D32:F32"/>
    <mergeCell ref="G32:I32"/>
    <mergeCell ref="J32:N32"/>
    <mergeCell ref="O32:AD32"/>
    <mergeCell ref="AF32:AV32"/>
    <mergeCell ref="AW32:AX32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S49:T49"/>
    <mergeCell ref="H61:L61"/>
    <mergeCell ref="V49:W49"/>
    <mergeCell ref="P52:R52"/>
    <mergeCell ref="S52:T52"/>
    <mergeCell ref="V52:W52"/>
    <mergeCell ref="U61:V6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AY53:AZ53"/>
    <mergeCell ref="BA53:BC53"/>
    <mergeCell ref="AY52:AZ52"/>
    <mergeCell ref="BA52:BC52"/>
    <mergeCell ref="B51:C51"/>
    <mergeCell ref="D51:O51"/>
    <mergeCell ref="P51:R51"/>
    <mergeCell ref="S51:T51"/>
    <mergeCell ref="AV53:AW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B73:C73"/>
    <mergeCell ref="D73:N73"/>
    <mergeCell ref="O73:AV73"/>
    <mergeCell ref="AW73:BA73"/>
    <mergeCell ref="A2:AP2"/>
    <mergeCell ref="A3:AP3"/>
    <mergeCell ref="A4:AP4"/>
    <mergeCell ref="B56:BC56"/>
    <mergeCell ref="V53:W53"/>
    <mergeCell ref="X53:Z53"/>
    <mergeCell ref="BB73:BC73"/>
    <mergeCell ref="B74:C75"/>
    <mergeCell ref="D74:N75"/>
    <mergeCell ref="O74:AD74"/>
    <mergeCell ref="AF74:AV74"/>
    <mergeCell ref="AW74:AX75"/>
    <mergeCell ref="AY74:AY75"/>
    <mergeCell ref="AZ74:BA75"/>
    <mergeCell ref="BB74:BC75"/>
    <mergeCell ref="O75:AD75"/>
    <mergeCell ref="B78:C79"/>
    <mergeCell ref="D78:N79"/>
    <mergeCell ref="O78:AD78"/>
    <mergeCell ref="AF78:AV78"/>
    <mergeCell ref="AF79:AV79"/>
    <mergeCell ref="AF75:AV75"/>
    <mergeCell ref="B77:C77"/>
    <mergeCell ref="D77:N77"/>
    <mergeCell ref="O77:AV77"/>
    <mergeCell ref="O79:AD79"/>
    <mergeCell ref="BB77:BC77"/>
    <mergeCell ref="AW78:AX79"/>
    <mergeCell ref="AY78:AY79"/>
    <mergeCell ref="AZ78:BA79"/>
    <mergeCell ref="BB78:BC79"/>
    <mergeCell ref="AW77:BA77"/>
    <mergeCell ref="M86:AV86"/>
    <mergeCell ref="M87:AV87"/>
    <mergeCell ref="M84:AV84"/>
    <mergeCell ref="M85:AV85"/>
    <mergeCell ref="I84:K84"/>
    <mergeCell ref="I85:K85"/>
    <mergeCell ref="I86:K86"/>
    <mergeCell ref="I87:K87"/>
    <mergeCell ref="I92:K92"/>
    <mergeCell ref="M92:AV92"/>
    <mergeCell ref="I88:K88"/>
    <mergeCell ref="M88:AV88"/>
    <mergeCell ref="M89:AV89"/>
    <mergeCell ref="I90:K90"/>
    <mergeCell ref="M90:AV90"/>
    <mergeCell ref="I91:K91"/>
    <mergeCell ref="M91:AV91"/>
    <mergeCell ref="I93:K93"/>
    <mergeCell ref="M93:AV93"/>
    <mergeCell ref="D16:Z16"/>
    <mergeCell ref="D17:Z17"/>
    <mergeCell ref="D18:Z18"/>
    <mergeCell ref="D19:Z19"/>
    <mergeCell ref="D20:Z20"/>
    <mergeCell ref="AG16:BC16"/>
    <mergeCell ref="AG17:BC17"/>
    <mergeCell ref="I89:K8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Admin</cp:lastModifiedBy>
  <cp:lastPrinted>2016-01-08T09:42:07Z</cp:lastPrinted>
  <dcterms:created xsi:type="dcterms:W3CDTF">2002-02-21T07:48:38Z</dcterms:created>
  <dcterms:modified xsi:type="dcterms:W3CDTF">2016-01-08T09:43:42Z</dcterms:modified>
  <cp:category/>
  <cp:version/>
  <cp:contentType/>
  <cp:contentStatus/>
</cp:coreProperties>
</file>